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/>
  <xr:revisionPtr revIDLastSave="0" documentId="13_ncr:1_{BA260C7F-1E7A-4254-BA87-A0EC2954F17E}" xr6:coauthVersionLast="47" xr6:coauthVersionMax="47" xr10:uidLastSave="{00000000-0000-0000-0000-000000000000}"/>
  <bookViews>
    <workbookView xWindow="-108" yWindow="-108" windowWidth="23256" windowHeight="13896" tabRatio="788" firstSheet="1" activeTab="1" xr2:uid="{00000000-000D-0000-FFFF-FFFF00000000}"/>
  </bookViews>
  <sheets>
    <sheet name="Operación  (2)" sheetId="8" state="hidden" r:id="rId1"/>
    <sheet name="FiME_2026" sheetId="21" r:id="rId2"/>
    <sheet name="Indicadores" sheetId="18" state="hidden" r:id="rId3"/>
    <sheet name="Hoja1" sheetId="19" state="hidden" r:id="rId4"/>
  </sheets>
  <externalReferences>
    <externalReference r:id="rId5"/>
  </externalReferences>
  <definedNames>
    <definedName name="META" localSheetId="1">[1]ICF!#REF!</definedName>
    <definedName name="META">[1]ICF!#REF!</definedName>
    <definedName name="PCND">'[1]Catálogos e instrucciones'!$F$5:$F$18</definedName>
    <definedName name="PCNT">'[1]Catálogos e instrucciones'!$F$19:$F$71</definedName>
    <definedName name="PCNU">'[1]Catálogos e instrucciones'!$F$1:$F$4</definedName>
    <definedName name="PEND">'[1]Catálogos e instrucciones'!$I$7:$I$33</definedName>
    <definedName name="PENT">'[1]Catálogos e instrucciones'!$I$34:$I$65</definedName>
    <definedName name="PENU">'[1]Catálogos e instrucciones'!$I$1:$I$6</definedName>
    <definedName name="WW">[1]ICF!#REF!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82" i="21" l="1"/>
  <c r="P81" i="21"/>
  <c r="P71" i="21"/>
  <c r="P70" i="21"/>
  <c r="P103" i="21"/>
  <c r="P102" i="21"/>
  <c r="P92" i="21"/>
  <c r="P91" i="21"/>
  <c r="P85" i="21" l="1"/>
  <c r="P84" i="21"/>
  <c r="P73" i="21"/>
  <c r="H83" i="21"/>
  <c r="H52" i="21"/>
  <c r="H51" i="21" s="1"/>
  <c r="C113" i="21"/>
  <c r="N83" i="21"/>
  <c r="E69" i="21"/>
  <c r="P31" i="21"/>
  <c r="P28" i="21"/>
  <c r="P21" i="21"/>
  <c r="P18" i="21"/>
  <c r="P41" i="21"/>
  <c r="P38" i="21"/>
  <c r="P11" i="21"/>
  <c r="P8" i="21"/>
  <c r="P113" i="21"/>
  <c r="P110" i="21"/>
  <c r="D113" i="21"/>
  <c r="E113" i="21"/>
  <c r="F113" i="21"/>
  <c r="G113" i="21"/>
  <c r="H113" i="21"/>
  <c r="I113" i="21"/>
  <c r="J113" i="21"/>
  <c r="K113" i="21"/>
  <c r="L113" i="21"/>
  <c r="M113" i="21"/>
  <c r="N113" i="21"/>
  <c r="P106" i="21" l="1"/>
  <c r="D104" i="21"/>
  <c r="E104" i="21"/>
  <c r="F104" i="21"/>
  <c r="G104" i="21"/>
  <c r="H104" i="21"/>
  <c r="I104" i="21"/>
  <c r="J104" i="21"/>
  <c r="K104" i="21"/>
  <c r="L104" i="21"/>
  <c r="M104" i="21"/>
  <c r="N104" i="21"/>
  <c r="C104" i="21"/>
  <c r="P101" i="21"/>
  <c r="P105" i="21"/>
  <c r="P90" i="21"/>
  <c r="P95" i="21"/>
  <c r="P94" i="21"/>
  <c r="D93" i="21"/>
  <c r="E93" i="21"/>
  <c r="F93" i="21"/>
  <c r="G93" i="21"/>
  <c r="H93" i="21"/>
  <c r="I93" i="21"/>
  <c r="J93" i="21"/>
  <c r="K93" i="21"/>
  <c r="L93" i="21"/>
  <c r="M93" i="21"/>
  <c r="N93" i="21"/>
  <c r="C93" i="21"/>
  <c r="P80" i="21"/>
  <c r="K83" i="21"/>
  <c r="E83" i="21"/>
  <c r="P104" i="21" l="1"/>
  <c r="P83" i="21"/>
  <c r="P86" i="21" s="1"/>
  <c r="P93" i="21"/>
  <c r="P69" i="21"/>
  <c r="N74" i="21"/>
  <c r="N73" i="21"/>
  <c r="K74" i="21"/>
  <c r="K73" i="21"/>
  <c r="H74" i="21"/>
  <c r="H73" i="21"/>
  <c r="E74" i="21"/>
  <c r="E73" i="21"/>
  <c r="P63" i="21"/>
  <c r="P62" i="21"/>
  <c r="P58" i="21"/>
  <c r="P53" i="21"/>
  <c r="P48" i="21"/>
  <c r="N52" i="21"/>
  <c r="E80" i="21"/>
  <c r="K72" i="21" l="1"/>
  <c r="E72" i="21"/>
  <c r="H72" i="21"/>
  <c r="N51" i="21"/>
  <c r="P74" i="21"/>
  <c r="N72" i="21"/>
  <c r="P52" i="21"/>
  <c r="P51" i="21" s="1"/>
  <c r="P61" i="21"/>
  <c r="C58" i="21"/>
  <c r="C64" i="21" s="1"/>
  <c r="P72" i="21" l="1"/>
  <c r="P75" i="21" s="1"/>
  <c r="C110" i="21"/>
  <c r="C116" i="21" s="1"/>
  <c r="N80" i="21" l="1"/>
  <c r="N86" i="21" s="1"/>
  <c r="N69" i="21"/>
  <c r="N75" i="21" s="1"/>
  <c r="N110" i="21"/>
  <c r="N116" i="21" s="1"/>
  <c r="N101" i="21"/>
  <c r="N90" i="21"/>
  <c r="M101" i="21" l="1"/>
  <c r="M107" i="21" s="1"/>
  <c r="M90" i="21"/>
  <c r="M110" i="21"/>
  <c r="M116" i="21" s="1"/>
  <c r="L110" i="21" l="1"/>
  <c r="L116" i="21" s="1"/>
  <c r="L101" i="21"/>
  <c r="L90" i="21"/>
  <c r="K80" i="21" l="1"/>
  <c r="K86" i="21" s="1"/>
  <c r="K69" i="21"/>
  <c r="K75" i="21" s="1"/>
  <c r="K110" i="21"/>
  <c r="K116" i="21" s="1"/>
  <c r="K101" i="21"/>
  <c r="K107" i="21" s="1"/>
  <c r="K90" i="21"/>
  <c r="K96" i="21" s="1"/>
  <c r="J110" i="21"/>
  <c r="J116" i="21" s="1"/>
  <c r="J101" i="21"/>
  <c r="J107" i="21" s="1"/>
  <c r="J90" i="21"/>
  <c r="J96" i="21" s="1"/>
  <c r="I101" i="21"/>
  <c r="I107" i="21" s="1"/>
  <c r="I110" i="21"/>
  <c r="I116" i="21" s="1"/>
  <c r="I90" i="21"/>
  <c r="I96" i="21" s="1"/>
  <c r="I58" i="21"/>
  <c r="I64" i="21" s="1"/>
  <c r="J58" i="21"/>
  <c r="J64" i="21" s="1"/>
  <c r="K58" i="21"/>
  <c r="K64" i="21" s="1"/>
  <c r="L58" i="21"/>
  <c r="L64" i="21" s="1"/>
  <c r="M58" i="21"/>
  <c r="M64" i="21" s="1"/>
  <c r="N58" i="21"/>
  <c r="N64" i="21" s="1"/>
  <c r="G58" i="21"/>
  <c r="G64" i="21" s="1"/>
  <c r="G90" i="21"/>
  <c r="G96" i="21" s="1"/>
  <c r="G101" i="21"/>
  <c r="G107" i="21" s="1"/>
  <c r="G110" i="21"/>
  <c r="G116" i="21" s="1"/>
  <c r="H48" i="21"/>
  <c r="H54" i="21" s="1"/>
  <c r="H80" i="21"/>
  <c r="H86" i="21" s="1"/>
  <c r="H69" i="21"/>
  <c r="H75" i="21" s="1"/>
  <c r="H101" i="21"/>
  <c r="H107" i="21" s="1"/>
  <c r="H110" i="21"/>
  <c r="H116" i="21" s="1"/>
  <c r="H90" i="21"/>
  <c r="H96" i="21" s="1"/>
  <c r="H58" i="21"/>
  <c r="H64" i="21" s="1"/>
  <c r="N48" i="21"/>
  <c r="N54" i="21" s="1"/>
  <c r="N96" i="21"/>
  <c r="L107" i="21"/>
  <c r="N107" i="21"/>
  <c r="L96" i="21"/>
  <c r="M96" i="21"/>
  <c r="E75" i="21"/>
  <c r="D101" i="21"/>
  <c r="F101" i="21"/>
  <c r="F58" i="21"/>
  <c r="F90" i="21"/>
  <c r="E86" i="21"/>
  <c r="F107" i="21" l="1"/>
  <c r="F96" i="21"/>
  <c r="F64" i="21"/>
  <c r="F110" i="21" l="1"/>
  <c r="F116" i="21" s="1"/>
  <c r="E90" i="21"/>
  <c r="E96" i="21" s="1"/>
  <c r="E110" i="21"/>
  <c r="E116" i="21" s="1"/>
  <c r="E101" i="21"/>
  <c r="E107" i="21" s="1"/>
  <c r="E58" i="21"/>
  <c r="E64" i="21" s="1"/>
  <c r="D110" i="21" l="1"/>
  <c r="D116" i="21" s="1"/>
  <c r="P116" i="21" s="1"/>
  <c r="D107" i="21"/>
  <c r="D90" i="21"/>
  <c r="D96" i="21" s="1"/>
  <c r="D58" i="21"/>
  <c r="D64" i="21" s="1"/>
  <c r="P64" i="21" s="1"/>
  <c r="C101" i="21"/>
  <c r="C107" i="21" s="1"/>
  <c r="C90" i="21"/>
  <c r="C96" i="21" s="1"/>
  <c r="P107" i="21" l="1"/>
  <c r="P96" i="21"/>
  <c r="E8" i="19"/>
  <c r="D8" i="19"/>
  <c r="C8" i="19"/>
  <c r="E5" i="19"/>
  <c r="E4" i="19"/>
  <c r="E3" i="19"/>
  <c r="E45" i="18"/>
  <c r="E39" i="18"/>
  <c r="E34" i="18"/>
  <c r="E29" i="18"/>
  <c r="E23" i="18"/>
  <c r="E11" i="18"/>
  <c r="E5" i="18"/>
  <c r="E17" i="18"/>
  <c r="B67" i="18"/>
  <c r="D29" i="18"/>
  <c r="D34" i="18"/>
  <c r="D39" i="18"/>
  <c r="B61" i="18"/>
  <c r="B56" i="18"/>
  <c r="B51" i="18"/>
  <c r="D11" i="18"/>
  <c r="D23" i="18"/>
  <c r="D17" i="18"/>
  <c r="D5" i="18"/>
  <c r="B45" i="18"/>
  <c r="B23" i="18"/>
  <c r="B17" i="18"/>
  <c r="B11" i="18"/>
  <c r="B5" i="18"/>
  <c r="V68" i="8"/>
  <c r="V67" i="8"/>
  <c r="V66" i="8"/>
  <c r="V65" i="8"/>
  <c r="V64" i="8"/>
  <c r="V55" i="8"/>
  <c r="V54" i="8"/>
  <c r="V53" i="8"/>
  <c r="V52" i="8"/>
  <c r="V45" i="8"/>
  <c r="V44" i="8"/>
  <c r="V43" i="8"/>
  <c r="V35" i="8"/>
  <c r="V34" i="8"/>
  <c r="V33" i="8"/>
  <c r="V32" i="8"/>
  <c r="V31" i="8"/>
  <c r="V30" i="8"/>
  <c r="V29" i="8"/>
  <c r="V28" i="8"/>
  <c r="V27" i="8"/>
  <c r="V26" i="8"/>
  <c r="V25" i="8"/>
  <c r="V16" i="8"/>
  <c r="V15" i="8"/>
  <c r="V14" i="8"/>
  <c r="V13" i="8"/>
  <c r="V12" i="8"/>
  <c r="V11" i="8"/>
  <c r="V10" i="8"/>
  <c r="V9" i="8"/>
  <c r="V8" i="8"/>
  <c r="V7" i="8"/>
  <c r="V6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5" authorId="0" shapeId="0" xr:uid="{C06CE53B-AD78-423B-ABD5-3A4DBE25E079}">
      <text>
        <r>
          <rPr>
            <b/>
            <sz val="9"/>
            <color indexed="81"/>
            <rFont val="Tahoma"/>
            <family val="2"/>
          </rPr>
          <t xml:space="preserve">Tiempo en que  el SEN o parte de él operó con suficientes márgenes de reserva a los establecidos para la operación normal  en un periodo determinado. Atribuible a causas del CENACE.
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NOTA: Es la sumatoria del tiempo fuera de los limites especificados para cada compuerta.</t>
        </r>
      </text>
    </comment>
  </commentList>
</comments>
</file>

<file path=xl/sharedStrings.xml><?xml version="1.0" encoding="utf-8"?>
<sst xmlns="http://schemas.openxmlformats.org/spreadsheetml/2006/main" count="533" uniqueCount="127">
  <si>
    <t>Gerencia/Subgerencia de Control Regional</t>
  </si>
  <si>
    <t>Índice de Operación en Estado Normal 
(porcentaje)</t>
  </si>
  <si>
    <t>Índice de Operación en Estado Normal Total
(porcentaje)</t>
  </si>
  <si>
    <t>Enero</t>
  </si>
  <si>
    <t>Febrero</t>
  </si>
  <si>
    <t>Marzo</t>
  </si>
  <si>
    <t>Abril</t>
  </si>
  <si>
    <t>Centro Nacional / Alterno</t>
  </si>
  <si>
    <t>Regional Central</t>
  </si>
  <si>
    <t>Regional Oriental</t>
  </si>
  <si>
    <t>Regional Occidental</t>
  </si>
  <si>
    <t>Regional Noroeste</t>
  </si>
  <si>
    <t>Regional Norte</t>
  </si>
  <si>
    <t>Regional Noreste</t>
  </si>
  <si>
    <t>Regional Peninsular</t>
  </si>
  <si>
    <t>Regional Baja California</t>
  </si>
  <si>
    <t xml:space="preserve">Subgerencia Santa Rosalía </t>
  </si>
  <si>
    <t>Subgerencia La Paz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</si>
  <si>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</si>
  <si>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</si>
  <si>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</si>
  <si>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</si>
  <si>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</si>
  <si>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</si>
  <si>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</si>
  <si>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</si>
  <si>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Índice de Calidad de Frecuencia
 (Porcentaje)</t>
  </si>
  <si>
    <t>Reserva Operativa
 (Porcentaje)</t>
  </si>
  <si>
    <t>Índice de Calidad del Voltaje
(horas)</t>
  </si>
  <si>
    <t>Indicadores de operación 2017</t>
  </si>
  <si>
    <t>Verde</t>
  </si>
  <si>
    <t>Rojo</t>
  </si>
  <si>
    <t>Meta</t>
  </si>
  <si>
    <t>Semaforo</t>
  </si>
  <si>
    <t>Ámbar</t>
  </si>
  <si>
    <t>&gt;=90</t>
  </si>
  <si>
    <t>&lt;90</t>
  </si>
  <si>
    <t>IOEN</t>
  </si>
  <si>
    <t>&lt;85</t>
  </si>
  <si>
    <t>&gt;=85 % &lt;90</t>
  </si>
  <si>
    <t>IOENT</t>
  </si>
  <si>
    <t>ICF</t>
  </si>
  <si>
    <t>&gt;= 99.9813%</t>
  </si>
  <si>
    <t>&gt;= 99.9773% &amp; &lt; 99.9813%</t>
  </si>
  <si>
    <t>&lt; 99.9773%</t>
  </si>
  <si>
    <t>RO</t>
  </si>
  <si>
    <t>&gt;=95</t>
  </si>
  <si>
    <t>&gt;=90 % &lt;95</t>
  </si>
  <si>
    <t>ICV</t>
  </si>
  <si>
    <t>&lt;=  0.026772</t>
  </si>
  <si>
    <t>&gt; 0.026772 &amp; &lt;= 0.0291</t>
  </si>
  <si>
    <t>&gt; 0.0291</t>
  </si>
  <si>
    <t>Integrado (CENACE)</t>
  </si>
  <si>
    <t>Variación
porcentual
mensual</t>
  </si>
  <si>
    <t>Cuadros del boletín mensual</t>
  </si>
  <si>
    <t>IRP_SIN</t>
  </si>
  <si>
    <t>IRP_BCA</t>
  </si>
  <si>
    <t>IRP_BCS</t>
  </si>
  <si>
    <t>Oportunidad en la emisión de los precios marginales locales del mercado de día en adelanto (SIN)</t>
  </si>
  <si>
    <t>Oportunidad en la emisión de los precios marginales locales del mercado de día en adelanto (BCA)</t>
  </si>
  <si>
    <t>Oportunidad en la emisión de los precios marginales locales del mercado de día en adelanto (BCS)</t>
  </si>
  <si>
    <t>Estado de cuenta OPECD</t>
  </si>
  <si>
    <t>III Trimestre</t>
  </si>
  <si>
    <t>IV Trimestre</t>
  </si>
  <si>
    <t>Días cumplidos (DAPT)</t>
  </si>
  <si>
    <t>Días transcurridos (DCP)</t>
  </si>
  <si>
    <t>ENERO</t>
  </si>
  <si>
    <t>FEBRERO</t>
  </si>
  <si>
    <t>MARZO</t>
  </si>
  <si>
    <t>ABRIL</t>
  </si>
  <si>
    <t>MAYO</t>
  </si>
  <si>
    <t>JUNIO</t>
  </si>
  <si>
    <t>JULIO</t>
  </si>
  <si>
    <t>I Trimestre</t>
  </si>
  <si>
    <t>(numerador)</t>
  </si>
  <si>
    <t>(denominador)</t>
  </si>
  <si>
    <t>II Trimestre</t>
  </si>
  <si>
    <t>Numerador</t>
  </si>
  <si>
    <t>Denominador</t>
  </si>
  <si>
    <t>I Semestre</t>
  </si>
  <si>
    <t xml:space="preserve">Porcentaje de participantes del mercado y demás interesados que acreditan el curso básico del Mercado Eléctrico Mayorista
</t>
  </si>
  <si>
    <t xml:space="preserve">ICASE
</t>
  </si>
  <si>
    <t>AGOSTO</t>
  </si>
  <si>
    <t>SEPTIEMBRE</t>
  </si>
  <si>
    <t>OCTUBRE</t>
  </si>
  <si>
    <t>NOVIEMBRE</t>
  </si>
  <si>
    <t>DICIEMBRE</t>
  </si>
  <si>
    <t>II Semestre</t>
  </si>
  <si>
    <t>Anual</t>
  </si>
  <si>
    <t xml:space="preserve">Porcentaje de aprobación de proyectos de inversión
</t>
  </si>
  <si>
    <t>Índice de oportunidad de la entrega del Programa para la Ampliación y la Modernización</t>
  </si>
  <si>
    <t>Indicadores 2019</t>
  </si>
  <si>
    <t xml:space="preserve">SIN        </t>
  </si>
  <si>
    <t>BCA         </t>
  </si>
  <si>
    <t>BCS             </t>
  </si>
  <si>
    <t>ENE</t>
  </si>
  <si>
    <t>FEB</t>
  </si>
  <si>
    <t>MAR</t>
  </si>
  <si>
    <t>ABR</t>
  </si>
  <si>
    <t>MAY</t>
  </si>
  <si>
    <t>             Demanda Max Coincidente        </t>
  </si>
  <si>
    <t>Reserva de Planeación</t>
  </si>
  <si>
    <t>Índice de calidad de voltaje (ICV)</t>
  </si>
  <si>
    <t>Porcentaje de cumplimiento de atención de solicitudes de estudio (ICASE)</t>
  </si>
  <si>
    <t>Porcentaje de operación en estado normal (IOEN)</t>
  </si>
  <si>
    <t>Porcentaje de cumplimiento de calidad de frecuencia  (ICF)</t>
  </si>
  <si>
    <t>Porcentaje de emisión en tiempo de los precios marginales locales del Mercado de Día en Adelanto del SIN (OEPML-SIN)</t>
  </si>
  <si>
    <t>Porcentaje de publicación en tiempo de estados de cuenta diarios (OPECD)</t>
  </si>
  <si>
    <t>JUN</t>
  </si>
  <si>
    <t>JUL</t>
  </si>
  <si>
    <t>AGO</t>
  </si>
  <si>
    <t>SEP</t>
  </si>
  <si>
    <t>OCT</t>
  </si>
  <si>
    <t>NOV</t>
  </si>
  <si>
    <t>DIC</t>
  </si>
  <si>
    <t>Porcentaje de avance en la identificación de proyectos para la integración de la propuesta de los programas para la ampliación y modernización de las redes eléctricas del Mercado Eléctrico Mayorista (PAIPPAM)</t>
  </si>
  <si>
    <t>Porcentaje de eficacia del Programa de Ampliación y Modernización de la RNT y RGD del MEM (EPAM)</t>
  </si>
  <si>
    <t>Porcentaje de eficiencia económica en la satisfacción de la demanda de energía (EFCO)</t>
  </si>
  <si>
    <t>Porcentaje de cumplimiento del Margen de Reserva Operativo del Sistema Interconectado Nacional  (PMRO)</t>
  </si>
  <si>
    <t>Porcentaje de energía entregada en el Sistema Eléctrico Nacional (PEESEN)</t>
  </si>
  <si>
    <t xml:space="preserve">II Semestre </t>
  </si>
  <si>
    <t>Indicadores estratégicos y de gestión: Pp P039 - 2026</t>
  </si>
  <si>
    <t>FIME</t>
  </si>
  <si>
    <t>ANUAL</t>
  </si>
  <si>
    <t>Mensual</t>
  </si>
  <si>
    <t>Semestral</t>
  </si>
  <si>
    <t>Trimestral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</si>
</sst>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.0000"/>
    <numFmt numFmtId="165" formatCode="0.00000"/>
    <numFmt numFmtId="166" formatCode="0.000"/>
    <numFmt numFmtId="167" formatCode="0.000000%"/>
    <numFmt numFmtId="168" formatCode="0.00000%"/>
    <numFmt numFmtId="169" formatCode="General_)"/>
    <numFmt numFmtId="170" formatCode="#,##0.0_);\(#,##0.0\)"/>
    <numFmt numFmtId="171" formatCode="_-[$€-2]* #,##0.00_-;\-[$€-2]* #,##0.00_-;_-[$€-2]* &quot;-&quot;??_-"/>
    <numFmt numFmtId="172" formatCode="*-;*-;*-;*-"/>
    <numFmt numFmtId="173" formatCode="* @"/>
    <numFmt numFmtId="174" formatCode="0.0"/>
    <numFmt numFmtId="175" formatCode="0.000000"/>
    <numFmt numFmtId="176" formatCode="0.000%"/>
    <numFmt numFmtId="177" formatCode="#,##0.00000"/>
    <numFmt numFmtId="178" formatCode="0.0%"/>
    <numFmt numFmtId="179" formatCode="#,##0_ ;\-#,##0\ "/>
    <numFmt numFmtId="180" formatCode="#,##0.0_ ;\-#,##0.0\ "/>
    <numFmt numFmtId="181" formatCode="#,##0.00_ ;\-#,##0.00\ "/>
    <numFmt numFmtId="182" formatCode="#,##0.0000"/>
  </numFmts>
  <fonts count="7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Soberana Sans"/>
      <family val="3"/>
    </font>
    <font>
      <sz val="11"/>
      <name val="Calibri"/>
      <family val="2"/>
      <scheme val="minor"/>
    </font>
    <font>
      <b/>
      <sz val="10"/>
      <color theme="1"/>
      <name val="Soberana Sans"/>
    </font>
    <font>
      <b/>
      <sz val="10"/>
      <color theme="1"/>
      <name val="Soberana Sans"/>
      <family val="3"/>
    </font>
    <font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0"/>
      <name val="Arial"/>
      <family val="2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Courier"/>
      <family val="3"/>
    </font>
    <font>
      <sz val="10"/>
      <color indexed="8"/>
      <name val="Calibri"/>
      <family val="2"/>
    </font>
    <font>
      <sz val="10"/>
      <name val="Arial Narrow"/>
      <family val="2"/>
    </font>
    <font>
      <sz val="10"/>
      <name val="MS Sans Serif"/>
      <family val="2"/>
    </font>
    <font>
      <sz val="10"/>
      <name val="Tms Rmn"/>
    </font>
    <font>
      <sz val="10"/>
      <color indexed="8"/>
      <name val="MS Sans Serif"/>
      <family val="2"/>
    </font>
    <font>
      <sz val="10"/>
      <color theme="1"/>
      <name val="Calibri"/>
      <family val="2"/>
    </font>
    <font>
      <sz val="10"/>
      <color theme="0"/>
      <name val="Calibri"/>
      <family val="2"/>
    </font>
    <font>
      <sz val="10"/>
      <color rgb="FF006100"/>
      <name val="Calibri"/>
      <family val="2"/>
    </font>
    <font>
      <b/>
      <sz val="10"/>
      <color rgb="FFFA7D00"/>
      <name val="Calibri"/>
      <family val="2"/>
    </font>
    <font>
      <b/>
      <sz val="10"/>
      <color theme="0"/>
      <name val="Calibri"/>
      <family val="2"/>
    </font>
    <font>
      <sz val="10"/>
      <color rgb="FFFA7D00"/>
      <name val="Calibri"/>
      <family val="2"/>
    </font>
    <font>
      <b/>
      <sz val="11"/>
      <color theme="3"/>
      <name val="Calibri"/>
      <family val="2"/>
    </font>
    <font>
      <sz val="10"/>
      <color rgb="FF3F3F76"/>
      <name val="Calibri"/>
      <family val="2"/>
    </font>
    <font>
      <b/>
      <sz val="13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9C0006"/>
      <name val="Calibri"/>
      <family val="2"/>
    </font>
    <font>
      <sz val="12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rgb="FF9C6500"/>
      <name val="Calibri"/>
      <family val="2"/>
    </font>
    <font>
      <b/>
      <sz val="10"/>
      <color rgb="FF3F3F3F"/>
      <name val="Calibri"/>
      <family val="2"/>
    </font>
    <font>
      <sz val="11"/>
      <color rgb="FF000000"/>
      <name val="Calibri"/>
      <family val="2"/>
      <charset val="1"/>
    </font>
    <font>
      <sz val="10"/>
      <color rgb="FFFF0000"/>
      <name val="Calibri"/>
      <family val="2"/>
    </font>
    <font>
      <i/>
      <sz val="10"/>
      <color rgb="FF7F7F7F"/>
      <name val="Calibri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0"/>
      <color theme="1"/>
      <name val="Calibri"/>
      <family val="2"/>
    </font>
    <font>
      <sz val="12"/>
      <color rgb="FF000000"/>
      <name val="Calibri"/>
      <family val="2"/>
    </font>
    <font>
      <sz val="8"/>
      <name val="Calibri"/>
      <family val="2"/>
      <scheme val="minor"/>
    </font>
    <font>
      <sz val="10"/>
      <color theme="1"/>
      <name val="Noto Sans"/>
      <family val="2"/>
    </font>
    <font>
      <b/>
      <sz val="14"/>
      <color theme="1"/>
      <name val="Noto Sans"/>
      <family val="2"/>
    </font>
    <font>
      <b/>
      <sz val="12"/>
      <color theme="1"/>
      <name val="Noto Sans"/>
      <family val="2"/>
    </font>
    <font>
      <b/>
      <sz val="10"/>
      <color theme="1"/>
      <name val="Noto Sans"/>
      <family val="2"/>
    </font>
    <font>
      <sz val="11"/>
      <color theme="1"/>
      <name val="Noto Sans"/>
      <family val="2"/>
    </font>
    <font>
      <sz val="10"/>
      <name val="Noto Sans"/>
      <family val="2"/>
    </font>
    <font>
      <b/>
      <sz val="10"/>
      <name val="Noto Sans"/>
      <family val="2"/>
    </font>
    <font>
      <b/>
      <sz val="10"/>
      <color rgb="FFFF0000"/>
      <name val="Noto Sans"/>
      <family val="2"/>
    </font>
    <font>
      <sz val="10"/>
      <color rgb="FFFF0000"/>
      <name val="Noto Sans"/>
      <family val="2"/>
    </font>
  </fonts>
  <fills count="4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8997"/>
        <bgColor indexed="64"/>
      </patternFill>
    </fill>
    <fill>
      <patternFill patternType="solid">
        <fgColor rgb="FFFF1934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428">
    <xf numFmtId="0" fontId="0" fillId="0" borderId="0"/>
    <xf numFmtId="9" fontId="2" fillId="0" borderId="0" applyFont="0" applyFill="0" applyBorder="0" applyAlignment="0" applyProtection="0"/>
    <xf numFmtId="0" fontId="3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3" fillId="2" borderId="0"/>
    <xf numFmtId="0" fontId="2" fillId="7" borderId="0"/>
    <xf numFmtId="0" fontId="18" fillId="0" borderId="18" applyNumberFormat="0" applyFill="0" applyAlignment="0" applyProtection="0"/>
    <xf numFmtId="43" fontId="2" fillId="0" borderId="0" applyFont="0" applyFill="0" applyBorder="0" applyAlignment="0" applyProtection="0"/>
    <xf numFmtId="0" fontId="19" fillId="0" borderId="0"/>
    <xf numFmtId="0" fontId="19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0" fillId="0" borderId="30" applyNumberFormat="0" applyFill="0" applyAlignment="0" applyProtection="0"/>
    <xf numFmtId="0" fontId="21" fillId="0" borderId="31" applyNumberFormat="0" applyFill="0" applyAlignment="0" applyProtection="0"/>
    <xf numFmtId="0" fontId="21" fillId="0" borderId="0" applyNumberFormat="0" applyFill="0" applyBorder="0" applyAlignment="0" applyProtection="0"/>
    <xf numFmtId="0" fontId="22" fillId="12" borderId="32" applyNumberFormat="0" applyAlignment="0" applyProtection="0"/>
    <xf numFmtId="0" fontId="23" fillId="13" borderId="33" applyNumberFormat="0" applyAlignment="0" applyProtection="0"/>
    <xf numFmtId="0" fontId="24" fillId="13" borderId="32" applyNumberFormat="0" applyAlignment="0" applyProtection="0"/>
    <xf numFmtId="0" fontId="25" fillId="0" borderId="34" applyNumberFormat="0" applyFill="0" applyAlignment="0" applyProtection="0"/>
    <xf numFmtId="0" fontId="26" fillId="14" borderId="3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1" fillId="0" borderId="37" applyNumberFormat="0" applyFill="0" applyAlignment="0" applyProtection="0"/>
    <xf numFmtId="0" fontId="29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9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9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9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9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9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169" fontId="19" fillId="0" borderId="0"/>
    <xf numFmtId="169" fontId="19" fillId="0" borderId="0"/>
    <xf numFmtId="169" fontId="19" fillId="0" borderId="0"/>
    <xf numFmtId="0" fontId="19" fillId="0" borderId="0"/>
    <xf numFmtId="0" fontId="19" fillId="0" borderId="0"/>
    <xf numFmtId="0" fontId="38" fillId="17" borderId="0" applyNumberFormat="0" applyBorder="0" applyAlignment="0" applyProtection="0"/>
    <xf numFmtId="0" fontId="2" fillId="17" borderId="0" applyNumberFormat="0" applyBorder="0" applyAlignment="0" applyProtection="0"/>
    <xf numFmtId="0" fontId="38" fillId="21" borderId="0" applyNumberFormat="0" applyBorder="0" applyAlignment="0" applyProtection="0"/>
    <xf numFmtId="0" fontId="2" fillId="21" borderId="0" applyNumberFormat="0" applyBorder="0" applyAlignment="0" applyProtection="0"/>
    <xf numFmtId="0" fontId="38" fillId="25" borderId="0" applyNumberFormat="0" applyBorder="0" applyAlignment="0" applyProtection="0"/>
    <xf numFmtId="0" fontId="2" fillId="25" borderId="0" applyNumberFormat="0" applyBorder="0" applyAlignment="0" applyProtection="0"/>
    <xf numFmtId="0" fontId="38" fillId="29" borderId="0" applyNumberFormat="0" applyBorder="0" applyAlignment="0" applyProtection="0"/>
    <xf numFmtId="0" fontId="2" fillId="29" borderId="0" applyNumberFormat="0" applyBorder="0" applyAlignment="0" applyProtection="0"/>
    <xf numFmtId="0" fontId="38" fillId="32" borderId="0" applyNumberFormat="0" applyBorder="0" applyAlignment="0" applyProtection="0"/>
    <xf numFmtId="0" fontId="2" fillId="32" borderId="0" applyNumberFormat="0" applyBorder="0" applyAlignment="0" applyProtection="0"/>
    <xf numFmtId="0" fontId="38" fillId="36" borderId="0" applyNumberFormat="0" applyBorder="0" applyAlignment="0" applyProtection="0"/>
    <xf numFmtId="0" fontId="2" fillId="36" borderId="0" applyNumberFormat="0" applyBorder="0" applyAlignment="0" applyProtection="0"/>
    <xf numFmtId="0" fontId="38" fillId="18" borderId="0" applyNumberFormat="0" applyBorder="0" applyAlignment="0" applyProtection="0"/>
    <xf numFmtId="0" fontId="2" fillId="18" borderId="0" applyNumberFormat="0" applyBorder="0" applyAlignment="0" applyProtection="0"/>
    <xf numFmtId="0" fontId="38" fillId="22" borderId="0" applyNumberFormat="0" applyBorder="0" applyAlignment="0" applyProtection="0"/>
    <xf numFmtId="0" fontId="2" fillId="22" borderId="0" applyNumberFormat="0" applyBorder="0" applyAlignment="0" applyProtection="0"/>
    <xf numFmtId="0" fontId="38" fillId="26" borderId="0" applyNumberFormat="0" applyBorder="0" applyAlignment="0" applyProtection="0"/>
    <xf numFmtId="0" fontId="2" fillId="26" borderId="0" applyNumberFormat="0" applyBorder="0" applyAlignment="0" applyProtection="0"/>
    <xf numFmtId="0" fontId="38" fillId="30" borderId="0" applyNumberFormat="0" applyBorder="0" applyAlignment="0" applyProtection="0"/>
    <xf numFmtId="0" fontId="2" fillId="30" borderId="0" applyNumberFormat="0" applyBorder="0" applyAlignment="0" applyProtection="0"/>
    <xf numFmtId="0" fontId="38" fillId="33" borderId="0" applyNumberFormat="0" applyBorder="0" applyAlignment="0" applyProtection="0"/>
    <xf numFmtId="0" fontId="2" fillId="33" borderId="0" applyNumberFormat="0" applyBorder="0" applyAlignment="0" applyProtection="0"/>
    <xf numFmtId="0" fontId="38" fillId="37" borderId="0" applyNumberFormat="0" applyBorder="0" applyAlignment="0" applyProtection="0"/>
    <xf numFmtId="0" fontId="2" fillId="37" borderId="0" applyNumberFormat="0" applyBorder="0" applyAlignment="0" applyProtection="0"/>
    <xf numFmtId="0" fontId="29" fillId="19" borderId="0" applyNumberFormat="0" applyBorder="0" applyAlignment="0" applyProtection="0"/>
    <xf numFmtId="0" fontId="39" fillId="19" borderId="0" applyNumberFormat="0" applyBorder="0" applyAlignment="0" applyProtection="0"/>
    <xf numFmtId="0" fontId="29" fillId="23" borderId="0" applyNumberFormat="0" applyBorder="0" applyAlignment="0" applyProtection="0"/>
    <xf numFmtId="0" fontId="39" fillId="23" borderId="0" applyNumberFormat="0" applyBorder="0" applyAlignment="0" applyProtection="0"/>
    <xf numFmtId="0" fontId="29" fillId="27" borderId="0" applyNumberFormat="0" applyBorder="0" applyAlignment="0" applyProtection="0"/>
    <xf numFmtId="0" fontId="39" fillId="27" borderId="0" applyNumberFormat="0" applyBorder="0" applyAlignment="0" applyProtection="0"/>
    <xf numFmtId="0" fontId="29" fillId="3" borderId="0" applyNumberFormat="0" applyBorder="0" applyAlignment="0" applyProtection="0"/>
    <xf numFmtId="0" fontId="39" fillId="3" borderId="0" applyNumberFormat="0" applyBorder="0" applyAlignment="0" applyProtection="0"/>
    <xf numFmtId="0" fontId="29" fillId="34" borderId="0" applyNumberFormat="0" applyBorder="0" applyAlignment="0" applyProtection="0"/>
    <xf numFmtId="0" fontId="39" fillId="34" borderId="0" applyNumberFormat="0" applyBorder="0" applyAlignment="0" applyProtection="0"/>
    <xf numFmtId="0" fontId="29" fillId="4" borderId="0" applyNumberFormat="0" applyBorder="0" applyAlignment="0" applyProtection="0"/>
    <xf numFmtId="0" fontId="39" fillId="4" borderId="0" applyNumberFormat="0" applyBorder="0" applyAlignment="0" applyProtection="0"/>
    <xf numFmtId="0" fontId="40" fillId="10" borderId="0" applyNumberFormat="0" applyBorder="0" applyAlignment="0" applyProtection="0"/>
    <xf numFmtId="0" fontId="41" fillId="13" borderId="32" applyNumberFormat="0" applyAlignment="0" applyProtection="0"/>
    <xf numFmtId="0" fontId="42" fillId="14" borderId="35" applyNumberFormat="0" applyAlignment="0" applyProtection="0"/>
    <xf numFmtId="0" fontId="43" fillId="0" borderId="34" applyNumberFormat="0" applyFill="0" applyAlignment="0" applyProtection="0"/>
    <xf numFmtId="43" fontId="19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39" fillId="16" borderId="0" applyNumberFormat="0" applyBorder="0" applyAlignment="0" applyProtection="0"/>
    <xf numFmtId="0" fontId="39" fillId="20" borderId="0" applyNumberFormat="0" applyBorder="0" applyAlignment="0" applyProtection="0"/>
    <xf numFmtId="0" fontId="39" fillId="24" borderId="0" applyNumberFormat="0" applyBorder="0" applyAlignment="0" applyProtection="0"/>
    <xf numFmtId="0" fontId="39" fillId="28" borderId="0" applyNumberFormat="0" applyBorder="0" applyAlignment="0" applyProtection="0"/>
    <xf numFmtId="0" fontId="39" fillId="31" borderId="0" applyNumberFormat="0" applyBorder="0" applyAlignment="0" applyProtection="0"/>
    <xf numFmtId="0" fontId="39" fillId="35" borderId="0" applyNumberFormat="0" applyBorder="0" applyAlignment="0" applyProtection="0"/>
    <xf numFmtId="0" fontId="45" fillId="12" borderId="32" applyNumberFormat="0" applyAlignment="0" applyProtection="0"/>
    <xf numFmtId="170" fontId="46" fillId="38" borderId="0"/>
    <xf numFmtId="0" fontId="19" fillId="0" borderId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/>
    <xf numFmtId="0" fontId="48" fillId="2" borderId="0" applyNumberFormat="0" applyBorder="0" applyAlignment="0" applyProtection="0"/>
    <xf numFmtId="172" fontId="3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50" fillId="11" borderId="0" applyNumberFormat="0" applyBorder="0" applyAlignment="0" applyProtection="0"/>
    <xf numFmtId="0" fontId="51" fillId="11" borderId="0" applyNumberFormat="0" applyBorder="0" applyAlignment="0" applyProtection="0"/>
    <xf numFmtId="0" fontId="36" fillId="0" borderId="0"/>
    <xf numFmtId="0" fontId="36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4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38" fillId="15" borderId="36" applyNumberFormat="0" applyFont="0" applyAlignment="0" applyProtection="0"/>
    <xf numFmtId="0" fontId="2" fillId="15" borderId="36" applyNumberFormat="0" applyFont="0" applyAlignment="0" applyProtection="0"/>
    <xf numFmtId="0" fontId="2" fillId="15" borderId="36" applyNumberFormat="0" applyFont="0" applyAlignment="0" applyProtection="0"/>
    <xf numFmtId="0" fontId="2" fillId="15" borderId="36" applyNumberFormat="0" applyFont="0" applyAlignment="0" applyProtection="0"/>
    <xf numFmtId="0" fontId="37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2" fillId="13" borderId="33" applyNumberFormat="0" applyAlignment="0" applyProtection="0"/>
    <xf numFmtId="0" fontId="53" fillId="0" borderId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73" fontId="32" fillId="0" borderId="0" applyFon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18" applyNumberFormat="0" applyFill="0" applyAlignment="0" applyProtection="0"/>
    <xf numFmtId="0" fontId="58" fillId="0" borderId="30" applyNumberFormat="0" applyFill="0" applyAlignment="0" applyProtection="0"/>
    <xf numFmtId="0" fontId="44" fillId="0" borderId="31" applyNumberFormat="0" applyFill="0" applyAlignment="0" applyProtection="0"/>
    <xf numFmtId="0" fontId="59" fillId="0" borderId="37" applyNumberFormat="0" applyFill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56">
    <xf numFmtId="0" fontId="0" fillId="0" borderId="0" xfId="0"/>
    <xf numFmtId="0" fontId="7" fillId="0" borderId="0" xfId="0" applyFont="1"/>
    <xf numFmtId="0" fontId="8" fillId="5" borderId="1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vertical="center"/>
    </xf>
    <xf numFmtId="1" fontId="7" fillId="4" borderId="1" xfId="4" applyNumberFormat="1" applyFont="1" applyBorder="1" applyAlignment="1">
      <alignment horizontal="center"/>
    </xf>
    <xf numFmtId="1" fontId="7" fillId="4" borderId="4" xfId="4" applyNumberFormat="1" applyFont="1" applyBorder="1" applyAlignment="1">
      <alignment horizontal="center"/>
    </xf>
    <xf numFmtId="0" fontId="7" fillId="5" borderId="7" xfId="0" applyFont="1" applyFill="1" applyBorder="1"/>
    <xf numFmtId="2" fontId="8" fillId="6" borderId="1" xfId="2" applyNumberFormat="1" applyFont="1" applyFill="1" applyBorder="1" applyAlignment="1">
      <alignment horizontal="center"/>
    </xf>
    <xf numFmtId="2" fontId="7" fillId="5" borderId="1" xfId="1" applyNumberFormat="1" applyFont="1" applyFill="1" applyBorder="1" applyAlignment="1">
      <alignment horizontal="center"/>
    </xf>
    <xf numFmtId="0" fontId="7" fillId="5" borderId="1" xfId="0" applyFont="1" applyFill="1" applyBorder="1" applyAlignment="1">
      <alignment vertical="center"/>
    </xf>
    <xf numFmtId="2" fontId="7" fillId="4" borderId="1" xfId="4" applyNumberFormat="1" applyFont="1" applyBorder="1" applyAlignment="1">
      <alignment horizontal="center"/>
    </xf>
    <xf numFmtId="2" fontId="7" fillId="4" borderId="4" xfId="4" applyNumberFormat="1" applyFont="1" applyBorder="1" applyAlignment="1">
      <alignment horizontal="center"/>
    </xf>
    <xf numFmtId="2" fontId="7" fillId="3" borderId="1" xfId="3" applyNumberFormat="1" applyFont="1" applyBorder="1" applyAlignment="1">
      <alignment horizontal="center"/>
    </xf>
    <xf numFmtId="0" fontId="7" fillId="9" borderId="1" xfId="0" applyFont="1" applyFill="1" applyBorder="1" applyAlignment="1">
      <alignment vertical="center"/>
    </xf>
    <xf numFmtId="1" fontId="7" fillId="9" borderId="1" xfId="4" applyNumberFormat="1" applyFont="1" applyFill="1" applyBorder="1" applyAlignment="1">
      <alignment horizontal="center"/>
    </xf>
    <xf numFmtId="0" fontId="7" fillId="8" borderId="0" xfId="0" applyFont="1" applyFill="1" applyAlignment="1">
      <alignment vertical="center"/>
    </xf>
    <xf numFmtId="1" fontId="7" fillId="8" borderId="0" xfId="4" applyNumberFormat="1" applyFont="1" applyFill="1" applyAlignment="1">
      <alignment horizontal="center"/>
    </xf>
    <xf numFmtId="0" fontId="10" fillId="4" borderId="0" xfId="4" applyFont="1" applyAlignment="1">
      <alignment horizontal="center" vertical="center"/>
    </xf>
    <xf numFmtId="0" fontId="10" fillId="3" borderId="0" xfId="3" applyFont="1" applyAlignment="1">
      <alignment horizontal="center" vertical="center"/>
    </xf>
    <xf numFmtId="164" fontId="7" fillId="4" borderId="1" xfId="4" applyNumberFormat="1" applyFont="1" applyBorder="1" applyAlignment="1">
      <alignment horizontal="center"/>
    </xf>
    <xf numFmtId="164" fontId="7" fillId="9" borderId="1" xfId="1" applyNumberFormat="1" applyFont="1" applyFill="1" applyBorder="1" applyAlignment="1">
      <alignment horizontal="center"/>
    </xf>
    <xf numFmtId="164" fontId="7" fillId="8" borderId="0" xfId="1" applyNumberFormat="1" applyFont="1" applyFill="1" applyAlignment="1">
      <alignment horizontal="center"/>
    </xf>
    <xf numFmtId="0" fontId="7" fillId="9" borderId="0" xfId="0" applyFont="1" applyFill="1"/>
    <xf numFmtId="1" fontId="7" fillId="9" borderId="1" xfId="1" applyNumberFormat="1" applyFont="1" applyFill="1" applyBorder="1" applyAlignment="1">
      <alignment horizontal="center"/>
    </xf>
    <xf numFmtId="165" fontId="7" fillId="4" borderId="1" xfId="4" applyNumberFormat="1" applyFont="1" applyBorder="1" applyAlignment="1">
      <alignment vertical="center"/>
    </xf>
    <xf numFmtId="165" fontId="7" fillId="4" borderId="1" xfId="4" applyNumberFormat="1" applyFont="1" applyBorder="1"/>
    <xf numFmtId="1" fontId="7" fillId="4" borderId="1" xfId="4" applyNumberFormat="1" applyFont="1" applyBorder="1" applyAlignment="1">
      <alignment vertical="center"/>
    </xf>
    <xf numFmtId="1" fontId="7" fillId="4" borderId="1" xfId="4" applyNumberFormat="1" applyFont="1" applyBorder="1"/>
    <xf numFmtId="1" fontId="7" fillId="5" borderId="1" xfId="1" applyNumberFormat="1" applyFont="1" applyFill="1" applyBorder="1" applyAlignment="1">
      <alignment horizontal="center"/>
    </xf>
    <xf numFmtId="165" fontId="7" fillId="9" borderId="1" xfId="1" applyNumberFormat="1" applyFont="1" applyFill="1" applyBorder="1" applyAlignment="1">
      <alignment horizontal="center"/>
    </xf>
    <xf numFmtId="166" fontId="7" fillId="5" borderId="1" xfId="1" applyNumberFormat="1" applyFont="1" applyFill="1" applyBorder="1" applyAlignment="1">
      <alignment horizontal="center"/>
    </xf>
    <xf numFmtId="168" fontId="0" fillId="0" borderId="0" xfId="1" applyNumberFormat="1" applyFont="1" applyFill="1"/>
    <xf numFmtId="167" fontId="0" fillId="0" borderId="0" xfId="1" applyNumberFormat="1" applyFont="1" applyFill="1"/>
    <xf numFmtId="167" fontId="0" fillId="0" borderId="0" xfId="0" applyNumberFormat="1"/>
    <xf numFmtId="0" fontId="17" fillId="0" borderId="0" xfId="0" applyFont="1" applyAlignment="1">
      <alignment horizontal="center"/>
    </xf>
    <xf numFmtId="0" fontId="1" fillId="0" borderId="0" xfId="0" applyFont="1"/>
    <xf numFmtId="0" fontId="11" fillId="0" borderId="26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29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14" fillId="0" borderId="27" xfId="0" applyFont="1" applyBorder="1" applyAlignment="1">
      <alignment horizontal="center"/>
    </xf>
    <xf numFmtId="10" fontId="0" fillId="0" borderId="8" xfId="0" applyNumberFormat="1" applyBorder="1" applyAlignment="1">
      <alignment horizontal="center" vertical="center"/>
    </xf>
    <xf numFmtId="10" fontId="0" fillId="0" borderId="9" xfId="0" applyNumberFormat="1" applyBorder="1" applyAlignment="1">
      <alignment horizontal="center" vertical="center"/>
    </xf>
    <xf numFmtId="10" fontId="0" fillId="0" borderId="20" xfId="0" applyNumberForma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 wrapText="1"/>
    </xf>
    <xf numFmtId="1" fontId="0" fillId="0" borderId="8" xfId="0" applyNumberFormat="1" applyBorder="1" applyAlignment="1">
      <alignment horizontal="center"/>
    </xf>
    <xf numFmtId="1" fontId="0" fillId="0" borderId="9" xfId="0" applyNumberFormat="1" applyBorder="1" applyAlignment="1">
      <alignment horizontal="center"/>
    </xf>
    <xf numFmtId="1" fontId="0" fillId="0" borderId="20" xfId="0" applyNumberFormat="1" applyBorder="1" applyAlignment="1">
      <alignment horizontal="center"/>
    </xf>
    <xf numFmtId="0" fontId="12" fillId="0" borderId="28" xfId="0" applyFon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/>
    </xf>
    <xf numFmtId="1" fontId="0" fillId="0" borderId="19" xfId="0" applyNumberFormat="1" applyBorder="1" applyAlignment="1">
      <alignment horizontal="center"/>
    </xf>
    <xf numFmtId="1" fontId="0" fillId="0" borderId="17" xfId="0" applyNumberFormat="1" applyBorder="1" applyAlignment="1">
      <alignment horizontal="center"/>
    </xf>
    <xf numFmtId="0" fontId="15" fillId="0" borderId="27" xfId="0" applyFon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175" fontId="0" fillId="0" borderId="8" xfId="0" applyNumberFormat="1" applyBorder="1" applyAlignment="1">
      <alignment horizontal="center" vertical="center"/>
    </xf>
    <xf numFmtId="165" fontId="0" fillId="0" borderId="8" xfId="0" applyNumberFormat="1" applyBorder="1" applyAlignment="1">
      <alignment horizontal="center" vertical="center"/>
    </xf>
    <xf numFmtId="175" fontId="0" fillId="0" borderId="9" xfId="0" applyNumberFormat="1" applyBorder="1" applyAlignment="1">
      <alignment horizontal="center" vertical="center"/>
    </xf>
    <xf numFmtId="175" fontId="0" fillId="0" borderId="20" xfId="0" applyNumberFormat="1" applyBorder="1" applyAlignment="1">
      <alignment horizontal="center" vertical="center" wrapText="1"/>
    </xf>
    <xf numFmtId="2" fontId="13" fillId="0" borderId="8" xfId="0" applyNumberFormat="1" applyFont="1" applyBorder="1" applyAlignment="1">
      <alignment horizontal="center" vertical="center"/>
    </xf>
    <xf numFmtId="2" fontId="13" fillId="0" borderId="9" xfId="0" applyNumberFormat="1" applyFont="1" applyBorder="1" applyAlignment="1">
      <alignment horizontal="center" vertical="center"/>
    </xf>
    <xf numFmtId="1" fontId="13" fillId="0" borderId="13" xfId="0" applyNumberFormat="1" applyFont="1" applyBorder="1" applyAlignment="1">
      <alignment horizontal="center" vertical="center"/>
    </xf>
    <xf numFmtId="1" fontId="13" fillId="0" borderId="19" xfId="0" applyNumberFormat="1" applyFont="1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176" fontId="0" fillId="0" borderId="8" xfId="1" applyNumberFormat="1" applyFont="1" applyFill="1" applyBorder="1" applyAlignment="1">
      <alignment horizontal="center" vertical="center"/>
    </xf>
    <xf numFmtId="10" fontId="0" fillId="0" borderId="8" xfId="1" applyNumberFormat="1" applyFont="1" applyFill="1" applyBorder="1" applyAlignment="1">
      <alignment horizontal="center" vertical="center"/>
    </xf>
    <xf numFmtId="10" fontId="0" fillId="0" borderId="9" xfId="1" applyNumberFormat="1" applyFont="1" applyFill="1" applyBorder="1" applyAlignment="1">
      <alignment horizontal="center" vertical="center"/>
    </xf>
    <xf numFmtId="164" fontId="0" fillId="0" borderId="8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4" fontId="0" fillId="0" borderId="8" xfId="0" applyNumberFormat="1" applyBorder="1" applyAlignment="1">
      <alignment horizontal="center"/>
    </xf>
    <xf numFmtId="4" fontId="0" fillId="0" borderId="9" xfId="0" applyNumberFormat="1" applyBorder="1" applyAlignment="1">
      <alignment horizontal="center"/>
    </xf>
    <xf numFmtId="174" fontId="13" fillId="0" borderId="13" xfId="0" applyNumberFormat="1" applyFont="1" applyBorder="1" applyAlignment="1">
      <alignment horizontal="center" vertical="center"/>
    </xf>
    <xf numFmtId="4" fontId="0" fillId="0" borderId="13" xfId="0" applyNumberFormat="1" applyBorder="1" applyAlignment="1">
      <alignment horizontal="center"/>
    </xf>
    <xf numFmtId="4" fontId="0" fillId="0" borderId="19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2" fontId="0" fillId="0" borderId="17" xfId="0" applyNumberFormat="1" applyBorder="1" applyAlignment="1">
      <alignment horizontal="center" wrapText="1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74" fontId="0" fillId="0" borderId="9" xfId="0" applyNumberFormat="1" applyBorder="1" applyAlignment="1">
      <alignment horizontal="center"/>
    </xf>
    <xf numFmtId="2" fontId="0" fillId="0" borderId="20" xfId="0" applyNumberFormat="1" applyBorder="1" applyAlignment="1">
      <alignment horizontal="center" vertical="center"/>
    </xf>
    <xf numFmtId="174" fontId="0" fillId="0" borderId="19" xfId="0" applyNumberFormat="1" applyBorder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" fontId="0" fillId="0" borderId="9" xfId="0" applyNumberFormat="1" applyBorder="1" applyAlignment="1">
      <alignment horizontal="center" vertical="center"/>
    </xf>
    <xf numFmtId="1" fontId="0" fillId="0" borderId="20" xfId="0" applyNumberForma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2" fontId="1" fillId="0" borderId="0" xfId="0" applyNumberFormat="1" applyFont="1"/>
    <xf numFmtId="0" fontId="11" fillId="0" borderId="22" xfId="0" applyFont="1" applyBorder="1" applyAlignment="1">
      <alignment horizontal="center"/>
    </xf>
    <xf numFmtId="0" fontId="11" fillId="0" borderId="25" xfId="0" applyFont="1" applyBorder="1" applyAlignment="1">
      <alignment horizontal="center"/>
    </xf>
    <xf numFmtId="0" fontId="60" fillId="0" borderId="0" xfId="0" applyFont="1" applyAlignment="1">
      <alignment vertical="center"/>
    </xf>
    <xf numFmtId="4" fontId="0" fillId="0" borderId="0" xfId="0" applyNumberFormat="1"/>
    <xf numFmtId="0" fontId="15" fillId="0" borderId="21" xfId="0" applyFont="1" applyBorder="1" applyAlignment="1">
      <alignment horizontal="center" vertical="center" wrapText="1"/>
    </xf>
    <xf numFmtId="10" fontId="0" fillId="0" borderId="53" xfId="1" applyNumberFormat="1" applyFont="1" applyFill="1" applyBorder="1" applyAlignment="1">
      <alignment horizontal="center" vertical="center"/>
    </xf>
    <xf numFmtId="10" fontId="0" fillId="0" borderId="0" xfId="0" applyNumberFormat="1" applyAlignment="1">
      <alignment horizontal="center" vertical="top"/>
    </xf>
    <xf numFmtId="0" fontId="12" fillId="0" borderId="10" xfId="0" applyFont="1" applyBorder="1" applyAlignment="1">
      <alignment horizontal="center" vertical="center" wrapText="1"/>
    </xf>
    <xf numFmtId="3" fontId="16" fillId="0" borderId="47" xfId="1" applyNumberFormat="1" applyFont="1" applyFill="1" applyBorder="1" applyAlignment="1">
      <alignment horizontal="center"/>
    </xf>
    <xf numFmtId="3" fontId="0" fillId="0" borderId="0" xfId="0" applyNumberFormat="1"/>
    <xf numFmtId="0" fontId="12" fillId="0" borderId="12" xfId="0" applyFont="1" applyBorder="1" applyAlignment="1">
      <alignment horizontal="center" vertical="center" wrapText="1"/>
    </xf>
    <xf numFmtId="3" fontId="16" fillId="0" borderId="48" xfId="1" applyNumberFormat="1" applyFont="1" applyFill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1" fillId="0" borderId="23" xfId="0" applyFont="1" applyBorder="1" applyAlignment="1">
      <alignment horizontal="center"/>
    </xf>
    <xf numFmtId="0" fontId="15" fillId="0" borderId="15" xfId="0" applyFont="1" applyBorder="1" applyAlignment="1">
      <alignment horizontal="center" vertical="center" wrapText="1"/>
    </xf>
    <xf numFmtId="10" fontId="0" fillId="0" borderId="24" xfId="1" applyNumberFormat="1" applyFont="1" applyFill="1" applyBorder="1" applyAlignment="1">
      <alignment horizontal="center" vertical="center"/>
    </xf>
    <xf numFmtId="3" fontId="16" fillId="0" borderId="8" xfId="1" applyNumberFormat="1" applyFont="1" applyFill="1" applyBorder="1" applyAlignment="1">
      <alignment horizontal="center"/>
    </xf>
    <xf numFmtId="3" fontId="16" fillId="0" borderId="13" xfId="1" applyNumberFormat="1" applyFont="1" applyFill="1" applyBorder="1" applyAlignment="1">
      <alignment horizontal="center"/>
    </xf>
    <xf numFmtId="10" fontId="0" fillId="0" borderId="42" xfId="1" applyNumberFormat="1" applyFont="1" applyFill="1" applyBorder="1" applyAlignment="1">
      <alignment horizontal="center" vertical="center"/>
    </xf>
    <xf numFmtId="3" fontId="16" fillId="0" borderId="20" xfId="1" applyNumberFormat="1" applyFont="1" applyFill="1" applyBorder="1" applyAlignment="1">
      <alignment horizontal="center"/>
    </xf>
    <xf numFmtId="3" fontId="16" fillId="0" borderId="17" xfId="1" applyNumberFormat="1" applyFont="1" applyFill="1" applyBorder="1" applyAlignment="1">
      <alignment horizontal="center"/>
    </xf>
    <xf numFmtId="0" fontId="15" fillId="0" borderId="15" xfId="0" applyFont="1" applyBorder="1" applyAlignment="1">
      <alignment horizontal="center" vertical="top" wrapText="1"/>
    </xf>
    <xf numFmtId="0" fontId="11" fillId="0" borderId="38" xfId="0" applyFont="1" applyBorder="1" applyAlignment="1">
      <alignment horizontal="center"/>
    </xf>
    <xf numFmtId="10" fontId="0" fillId="0" borderId="44" xfId="1" applyNumberFormat="1" applyFont="1" applyFill="1" applyBorder="1" applyAlignment="1">
      <alignment horizontal="center" vertical="center"/>
    </xf>
    <xf numFmtId="3" fontId="16" fillId="0" borderId="45" xfId="1" applyNumberFormat="1" applyFont="1" applyFill="1" applyBorder="1" applyAlignment="1">
      <alignment horizontal="center"/>
    </xf>
    <xf numFmtId="3" fontId="16" fillId="0" borderId="46" xfId="1" applyNumberFormat="1" applyFont="1" applyFill="1" applyBorder="1" applyAlignment="1">
      <alignment horizontal="center"/>
    </xf>
    <xf numFmtId="0" fontId="15" fillId="0" borderId="22" xfId="0" applyFont="1" applyBorder="1" applyAlignment="1">
      <alignment horizontal="center" vertical="center" wrapText="1"/>
    </xf>
    <xf numFmtId="10" fontId="0" fillId="0" borderId="38" xfId="1" applyNumberFormat="1" applyFont="1" applyFill="1" applyBorder="1" applyAlignment="1">
      <alignment horizontal="center" vertical="center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10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10" fontId="0" fillId="0" borderId="0" xfId="0" applyNumberFormat="1"/>
    <xf numFmtId="0" fontId="62" fillId="40" borderId="0" xfId="0" applyFont="1" applyFill="1"/>
    <xf numFmtId="165" fontId="62" fillId="40" borderId="0" xfId="0" applyNumberFormat="1" applyFont="1" applyFill="1"/>
    <xf numFmtId="0" fontId="63" fillId="40" borderId="0" xfId="0" applyFont="1" applyFill="1"/>
    <xf numFmtId="0" fontId="64" fillId="40" borderId="0" xfId="0" applyFont="1" applyFill="1" applyAlignment="1">
      <alignment vertical="center"/>
    </xf>
    <xf numFmtId="0" fontId="65" fillId="39" borderId="8" xfId="0" applyFont="1" applyFill="1" applyBorder="1" applyAlignment="1">
      <alignment horizontal="center"/>
    </xf>
    <xf numFmtId="0" fontId="62" fillId="0" borderId="0" xfId="0" applyFont="1"/>
    <xf numFmtId="0" fontId="65" fillId="0" borderId="8" xfId="0" applyFont="1" applyBorder="1" applyAlignment="1">
      <alignment horizontal="center" vertical="center" wrapText="1"/>
    </xf>
    <xf numFmtId="10" fontId="62" fillId="43" borderId="8" xfId="0" applyNumberFormat="1" applyFont="1" applyFill="1" applyBorder="1" applyAlignment="1">
      <alignment horizontal="center" vertical="center"/>
    </xf>
    <xf numFmtId="10" fontId="62" fillId="44" borderId="8" xfId="0" applyNumberFormat="1" applyFont="1" applyFill="1" applyBorder="1" applyAlignment="1">
      <alignment horizontal="center" vertical="center"/>
    </xf>
    <xf numFmtId="0" fontId="66" fillId="0" borderId="0" xfId="0" applyFont="1"/>
    <xf numFmtId="0" fontId="65" fillId="0" borderId="8" xfId="0" applyFont="1" applyBorder="1" applyAlignment="1">
      <alignment horizontal="center" wrapText="1"/>
    </xf>
    <xf numFmtId="3" fontId="62" fillId="43" borderId="8" xfId="0" applyNumberFormat="1" applyFont="1" applyFill="1" applyBorder="1" applyAlignment="1">
      <alignment horizontal="center"/>
    </xf>
    <xf numFmtId="3" fontId="62" fillId="43" borderId="8" xfId="0" applyNumberFormat="1" applyFont="1" applyFill="1" applyBorder="1" applyAlignment="1">
      <alignment horizontal="center" vertical="center"/>
    </xf>
    <xf numFmtId="3" fontId="62" fillId="44" borderId="8" xfId="0" applyNumberFormat="1" applyFont="1" applyFill="1" applyBorder="1" applyAlignment="1">
      <alignment horizontal="center" vertical="center"/>
    </xf>
    <xf numFmtId="9" fontId="62" fillId="42" borderId="8" xfId="1" applyFont="1" applyFill="1" applyBorder="1" applyAlignment="1">
      <alignment horizontal="center" vertical="center"/>
    </xf>
    <xf numFmtId="10" fontId="62" fillId="40" borderId="38" xfId="1" applyNumberFormat="1" applyFont="1" applyFill="1" applyBorder="1" applyAlignment="1">
      <alignment horizontal="center"/>
    </xf>
    <xf numFmtId="176" fontId="67" fillId="42" borderId="8" xfId="1" applyNumberFormat="1" applyFont="1" applyFill="1" applyBorder="1" applyAlignment="1">
      <alignment horizontal="center" vertical="center"/>
    </xf>
    <xf numFmtId="165" fontId="62" fillId="43" borderId="8" xfId="0" applyNumberFormat="1" applyFont="1" applyFill="1" applyBorder="1" applyAlignment="1">
      <alignment horizontal="center" vertical="center"/>
    </xf>
    <xf numFmtId="2" fontId="67" fillId="43" borderId="8" xfId="0" applyNumberFormat="1" applyFont="1" applyFill="1" applyBorder="1" applyAlignment="1">
      <alignment horizontal="center" vertical="center"/>
    </xf>
    <xf numFmtId="0" fontId="67" fillId="43" borderId="8" xfId="0" applyFont="1" applyFill="1" applyBorder="1" applyAlignment="1">
      <alignment horizontal="center" vertical="center"/>
    </xf>
    <xf numFmtId="177" fontId="62" fillId="42" borderId="8" xfId="0" applyNumberFormat="1" applyFont="1" applyFill="1" applyBorder="1" applyAlignment="1">
      <alignment horizontal="center" vertical="center"/>
    </xf>
    <xf numFmtId="10" fontId="62" fillId="41" borderId="8" xfId="1" applyNumberFormat="1" applyFont="1" applyFill="1" applyBorder="1" applyAlignment="1">
      <alignment horizontal="center" vertical="center"/>
    </xf>
    <xf numFmtId="0" fontId="68" fillId="0" borderId="8" xfId="0" applyFont="1" applyBorder="1" applyAlignment="1">
      <alignment horizontal="center" vertical="center" wrapText="1"/>
    </xf>
    <xf numFmtId="4" fontId="62" fillId="41" borderId="8" xfId="1" applyNumberFormat="1" applyFont="1" applyFill="1" applyBorder="1" applyAlignment="1">
      <alignment horizontal="center"/>
    </xf>
    <xf numFmtId="0" fontId="62" fillId="40" borderId="0" xfId="0" applyFont="1" applyFill="1" applyAlignment="1">
      <alignment wrapText="1"/>
    </xf>
    <xf numFmtId="3" fontId="62" fillId="41" borderId="8" xfId="1" applyNumberFormat="1" applyFont="1" applyFill="1" applyBorder="1" applyAlignment="1">
      <alignment horizontal="center"/>
    </xf>
    <xf numFmtId="10" fontId="67" fillId="42" borderId="8" xfId="1" applyNumberFormat="1" applyFont="1" applyFill="1" applyBorder="1" applyAlignment="1">
      <alignment horizontal="center" vertical="center"/>
    </xf>
    <xf numFmtId="10" fontId="62" fillId="42" borderId="8" xfId="1" applyNumberFormat="1" applyFont="1" applyFill="1" applyBorder="1" applyAlignment="1">
      <alignment horizontal="center" vertical="center"/>
    </xf>
    <xf numFmtId="3" fontId="62" fillId="40" borderId="0" xfId="1" applyNumberFormat="1" applyFont="1" applyFill="1" applyAlignment="1">
      <alignment horizontal="center"/>
    </xf>
    <xf numFmtId="9" fontId="65" fillId="39" borderId="8" xfId="1" applyFont="1" applyFill="1" applyBorder="1" applyAlignment="1">
      <alignment horizontal="center" vertical="center"/>
    </xf>
    <xf numFmtId="9" fontId="65" fillId="39" borderId="8" xfId="1" applyFont="1" applyFill="1" applyBorder="1" applyAlignment="1">
      <alignment horizontal="center" vertical="center" wrapText="1"/>
    </xf>
    <xf numFmtId="0" fontId="65" fillId="39" borderId="8" xfId="0" applyFont="1" applyFill="1" applyBorder="1" applyAlignment="1">
      <alignment horizontal="center" vertical="center"/>
    </xf>
    <xf numFmtId="10" fontId="70" fillId="41" borderId="8" xfId="1" applyNumberFormat="1" applyFont="1" applyFill="1" applyBorder="1" applyAlignment="1">
      <alignment horizontal="center" vertical="center"/>
    </xf>
    <xf numFmtId="3" fontId="70" fillId="41" borderId="8" xfId="1" applyNumberFormat="1" applyFont="1" applyFill="1" applyBorder="1" applyAlignment="1">
      <alignment horizontal="center"/>
    </xf>
    <xf numFmtId="3" fontId="70" fillId="42" borderId="8" xfId="0" applyNumberFormat="1" applyFont="1" applyFill="1" applyBorder="1" applyAlignment="1">
      <alignment horizontal="center" vertical="center"/>
    </xf>
    <xf numFmtId="10" fontId="70" fillId="42" borderId="8" xfId="1" applyNumberFormat="1" applyFont="1" applyFill="1" applyBorder="1" applyAlignment="1">
      <alignment horizontal="center" vertical="center"/>
    </xf>
    <xf numFmtId="10" fontId="62" fillId="43" borderId="8" xfId="1" applyNumberFormat="1" applyFont="1" applyFill="1" applyBorder="1" applyAlignment="1">
      <alignment horizontal="center" vertical="center"/>
    </xf>
    <xf numFmtId="4" fontId="62" fillId="43" borderId="8" xfId="1" applyNumberFormat="1" applyFont="1" applyFill="1" applyBorder="1" applyAlignment="1">
      <alignment horizontal="center"/>
    </xf>
    <xf numFmtId="4" fontId="62" fillId="44" borderId="8" xfId="0" applyNumberFormat="1" applyFont="1" applyFill="1" applyBorder="1" applyAlignment="1">
      <alignment horizontal="center" vertical="center"/>
    </xf>
    <xf numFmtId="3" fontId="62" fillId="43" borderId="8" xfId="1" applyNumberFormat="1" applyFont="1" applyFill="1" applyBorder="1" applyAlignment="1">
      <alignment horizontal="center"/>
    </xf>
    <xf numFmtId="10" fontId="62" fillId="0" borderId="38" xfId="1" applyNumberFormat="1" applyFont="1" applyFill="1" applyBorder="1" applyAlignment="1">
      <alignment horizontal="center"/>
    </xf>
    <xf numFmtId="0" fontId="69" fillId="40" borderId="0" xfId="0" applyFont="1" applyFill="1"/>
    <xf numFmtId="178" fontId="62" fillId="40" borderId="0" xfId="0" applyNumberFormat="1" applyFont="1" applyFill="1" applyAlignment="1">
      <alignment horizontal="center"/>
    </xf>
    <xf numFmtId="0" fontId="62" fillId="40" borderId="0" xfId="0" applyFont="1" applyFill="1" applyAlignment="1">
      <alignment horizontal="justify" wrapText="1"/>
    </xf>
    <xf numFmtId="0" fontId="67" fillId="42" borderId="8" xfId="1" applyNumberFormat="1" applyFont="1" applyFill="1" applyBorder="1" applyAlignment="1">
      <alignment horizontal="center" vertical="center"/>
    </xf>
    <xf numFmtId="10" fontId="62" fillId="40" borderId="0" xfId="1" applyNumberFormat="1" applyFont="1" applyFill="1" applyBorder="1" applyAlignment="1">
      <alignment horizontal="center"/>
    </xf>
    <xf numFmtId="10" fontId="62" fillId="40" borderId="55" xfId="1" applyNumberFormat="1" applyFont="1" applyFill="1" applyBorder="1" applyAlignment="1">
      <alignment horizontal="center"/>
    </xf>
    <xf numFmtId="3" fontId="69" fillId="40" borderId="0" xfId="1" applyNumberFormat="1" applyFont="1" applyFill="1" applyAlignment="1">
      <alignment horizontal="left"/>
    </xf>
    <xf numFmtId="10" fontId="62" fillId="40" borderId="56" xfId="1" applyNumberFormat="1" applyFont="1" applyFill="1" applyBorder="1" applyAlignment="1">
      <alignment horizontal="center"/>
    </xf>
    <xf numFmtId="3" fontId="70" fillId="40" borderId="0" xfId="0" applyNumberFormat="1" applyFont="1" applyFill="1" applyAlignment="1">
      <alignment horizontal="center" vertical="center"/>
    </xf>
    <xf numFmtId="10" fontId="67" fillId="40" borderId="0" xfId="1" applyNumberFormat="1" applyFont="1" applyFill="1" applyBorder="1" applyAlignment="1">
      <alignment horizontal="center" vertical="center"/>
    </xf>
    <xf numFmtId="10" fontId="70" fillId="40" borderId="0" xfId="1" applyNumberFormat="1" applyFont="1" applyFill="1" applyBorder="1" applyAlignment="1">
      <alignment horizontal="center" vertical="center"/>
    </xf>
    <xf numFmtId="0" fontId="65" fillId="40" borderId="0" xfId="0" applyFont="1" applyFill="1" applyAlignment="1">
      <alignment horizontal="center" vertical="center" wrapText="1"/>
    </xf>
    <xf numFmtId="0" fontId="67" fillId="40" borderId="0" xfId="1" applyNumberFormat="1" applyFont="1" applyFill="1" applyBorder="1" applyAlignment="1">
      <alignment horizontal="center" vertical="center"/>
    </xf>
    <xf numFmtId="10" fontId="62" fillId="42" borderId="8" xfId="0" applyNumberFormat="1" applyFont="1" applyFill="1" applyBorder="1" applyAlignment="1">
      <alignment horizontal="center" vertical="center"/>
    </xf>
    <xf numFmtId="179" fontId="67" fillId="42" borderId="8" xfId="427" applyNumberFormat="1" applyFont="1" applyFill="1" applyBorder="1" applyAlignment="1">
      <alignment horizontal="center" vertical="center"/>
    </xf>
    <xf numFmtId="180" fontId="67" fillId="42" borderId="8" xfId="427" applyNumberFormat="1" applyFont="1" applyFill="1" applyBorder="1" applyAlignment="1">
      <alignment horizontal="center" vertical="center"/>
    </xf>
    <xf numFmtId="181" fontId="67" fillId="42" borderId="8" xfId="427" applyNumberFormat="1" applyFont="1" applyFill="1" applyBorder="1" applyAlignment="1">
      <alignment horizontal="center" vertical="center"/>
    </xf>
    <xf numFmtId="179" fontId="62" fillId="42" borderId="8" xfId="427" applyNumberFormat="1" applyFont="1" applyFill="1" applyBorder="1" applyAlignment="1">
      <alignment horizontal="center" vertical="center"/>
    </xf>
    <xf numFmtId="181" fontId="62" fillId="40" borderId="0" xfId="0" applyNumberFormat="1" applyFont="1" applyFill="1"/>
    <xf numFmtId="181" fontId="62" fillId="42" borderId="8" xfId="427" applyNumberFormat="1" applyFont="1" applyFill="1" applyBorder="1" applyAlignment="1">
      <alignment horizontal="center" vertical="center"/>
    </xf>
    <xf numFmtId="182" fontId="62" fillId="42" borderId="8" xfId="0" applyNumberFormat="1" applyFont="1" applyFill="1" applyBorder="1" applyAlignment="1">
      <alignment horizontal="center" vertical="center"/>
    </xf>
    <xf numFmtId="3" fontId="62" fillId="42" borderId="8" xfId="0" applyNumberFormat="1" applyFont="1" applyFill="1" applyBorder="1" applyAlignment="1">
      <alignment horizontal="center" vertical="center"/>
    </xf>
    <xf numFmtId="10" fontId="62" fillId="0" borderId="8" xfId="0" applyNumberFormat="1" applyFont="1" applyBorder="1" applyAlignment="1">
      <alignment horizontal="center" vertical="center"/>
    </xf>
    <xf numFmtId="3" fontId="62" fillId="0" borderId="8" xfId="0" applyNumberFormat="1" applyFont="1" applyBorder="1" applyAlignment="1">
      <alignment horizontal="center" vertical="center"/>
    </xf>
    <xf numFmtId="1" fontId="62" fillId="42" borderId="8" xfId="0" applyNumberFormat="1" applyFont="1" applyFill="1" applyBorder="1" applyAlignment="1">
      <alignment horizontal="center" vertical="center"/>
    </xf>
    <xf numFmtId="10" fontId="62" fillId="0" borderId="0" xfId="1" applyNumberFormat="1" applyFont="1" applyFill="1" applyBorder="1" applyAlignment="1">
      <alignment horizontal="center"/>
    </xf>
    <xf numFmtId="176" fontId="62" fillId="40" borderId="0" xfId="1" applyNumberFormat="1" applyFont="1" applyFill="1" applyAlignment="1">
      <alignment horizontal="center"/>
    </xf>
    <xf numFmtId="176" fontId="62" fillId="42" borderId="8" xfId="1" applyNumberFormat="1" applyFont="1" applyFill="1" applyBorder="1" applyAlignment="1">
      <alignment horizontal="center" vertical="center"/>
    </xf>
    <xf numFmtId="0" fontId="65" fillId="42" borderId="8" xfId="0" applyFont="1" applyFill="1" applyBorder="1" applyAlignment="1">
      <alignment horizontal="center" vertical="center" wrapText="1"/>
    </xf>
    <xf numFmtId="3" fontId="62" fillId="0" borderId="8" xfId="0" applyNumberFormat="1" applyFont="1" applyBorder="1" applyAlignment="1">
      <alignment horizontal="center"/>
    </xf>
    <xf numFmtId="165" fontId="62" fillId="0" borderId="8" xfId="0" applyNumberFormat="1" applyFont="1" applyBorder="1" applyAlignment="1">
      <alignment horizontal="center" vertical="center"/>
    </xf>
    <xf numFmtId="2" fontId="67" fillId="0" borderId="8" xfId="0" applyNumberFormat="1" applyFont="1" applyBorder="1" applyAlignment="1">
      <alignment horizontal="center" vertical="center"/>
    </xf>
    <xf numFmtId="1" fontId="67" fillId="0" borderId="8" xfId="0" applyNumberFormat="1" applyFont="1" applyBorder="1" applyAlignment="1">
      <alignment horizontal="center" vertical="center"/>
    </xf>
    <xf numFmtId="177" fontId="62" fillId="0" borderId="8" xfId="0" applyNumberFormat="1" applyFont="1" applyBorder="1" applyAlignment="1">
      <alignment horizontal="center" vertical="center"/>
    </xf>
    <xf numFmtId="0" fontId="62" fillId="0" borderId="8" xfId="0" applyFont="1" applyBorder="1" applyAlignment="1">
      <alignment horizontal="center" vertical="center"/>
    </xf>
    <xf numFmtId="0" fontId="65" fillId="0" borderId="0" xfId="0" applyFont="1" applyAlignment="1">
      <alignment horizontal="center" vertical="center" wrapText="1"/>
    </xf>
    <xf numFmtId="1" fontId="62" fillId="40" borderId="0" xfId="0" applyNumberFormat="1" applyFont="1" applyFill="1" applyAlignment="1">
      <alignment horizontal="center" vertical="center"/>
    </xf>
    <xf numFmtId="0" fontId="65" fillId="40" borderId="8" xfId="0" applyFont="1" applyFill="1" applyBorder="1" applyAlignment="1">
      <alignment horizontal="center"/>
    </xf>
    <xf numFmtId="179" fontId="62" fillId="40" borderId="0" xfId="427" applyNumberFormat="1" applyFont="1" applyFill="1" applyBorder="1" applyAlignment="1">
      <alignment horizontal="center" vertical="center"/>
    </xf>
    <xf numFmtId="0" fontId="65" fillId="40" borderId="8" xfId="0" applyFont="1" applyFill="1" applyBorder="1" applyAlignment="1">
      <alignment horizontal="center" vertical="center" wrapText="1"/>
    </xf>
    <xf numFmtId="10" fontId="62" fillId="40" borderId="0" xfId="1" applyNumberFormat="1" applyFont="1" applyFill="1"/>
    <xf numFmtId="1" fontId="62" fillId="0" borderId="8" xfId="0" applyNumberFormat="1" applyFont="1" applyBorder="1" applyAlignment="1">
      <alignment horizontal="center" vertical="center"/>
    </xf>
    <xf numFmtId="174" fontId="62" fillId="42" borderId="8" xfId="0" applyNumberFormat="1" applyFont="1" applyFill="1" applyBorder="1" applyAlignment="1">
      <alignment horizontal="center" vertical="center"/>
    </xf>
    <xf numFmtId="180" fontId="62" fillId="42" borderId="8" xfId="427" applyNumberFormat="1" applyFont="1" applyFill="1" applyBorder="1" applyAlignment="1">
      <alignment horizontal="center" vertical="center"/>
    </xf>
    <xf numFmtId="182" fontId="62" fillId="44" borderId="8" xfId="0" applyNumberFormat="1" applyFont="1" applyFill="1" applyBorder="1" applyAlignment="1">
      <alignment horizontal="center" vertical="center"/>
    </xf>
    <xf numFmtId="10" fontId="62" fillId="40" borderId="8" xfId="0" applyNumberFormat="1" applyFont="1" applyFill="1" applyBorder="1" applyAlignment="1">
      <alignment horizontal="center" vertical="center"/>
    </xf>
    <xf numFmtId="3" fontId="62" fillId="40" borderId="8" xfId="0" applyNumberFormat="1" applyFont="1" applyFill="1" applyBorder="1" applyAlignment="1">
      <alignment horizontal="center"/>
    </xf>
    <xf numFmtId="3" fontId="62" fillId="40" borderId="8" xfId="0" applyNumberFormat="1" applyFont="1" applyFill="1" applyBorder="1" applyAlignment="1">
      <alignment horizontal="center" vertical="center"/>
    </xf>
    <xf numFmtId="1" fontId="62" fillId="40" borderId="8" xfId="0" applyNumberFormat="1" applyFont="1" applyFill="1" applyBorder="1" applyAlignment="1">
      <alignment horizontal="center" vertical="center"/>
    </xf>
    <xf numFmtId="174" fontId="62" fillId="40" borderId="8" xfId="0" applyNumberFormat="1" applyFont="1" applyFill="1" applyBorder="1" applyAlignment="1">
      <alignment horizontal="center" vertical="center"/>
    </xf>
    <xf numFmtId="165" fontId="62" fillId="40" borderId="8" xfId="0" applyNumberFormat="1" applyFont="1" applyFill="1" applyBorder="1" applyAlignment="1">
      <alignment horizontal="center" vertical="center"/>
    </xf>
    <xf numFmtId="2" fontId="67" fillId="40" borderId="8" xfId="0" applyNumberFormat="1" applyFont="1" applyFill="1" applyBorder="1" applyAlignment="1">
      <alignment horizontal="center" vertical="center"/>
    </xf>
    <xf numFmtId="0" fontId="67" fillId="40" borderId="8" xfId="0" applyFont="1" applyFill="1" applyBorder="1" applyAlignment="1">
      <alignment horizontal="center" vertical="center"/>
    </xf>
    <xf numFmtId="177" fontId="62" fillId="40" borderId="8" xfId="0" applyNumberFormat="1" applyFont="1" applyFill="1" applyBorder="1" applyAlignment="1">
      <alignment horizontal="center" vertical="center"/>
    </xf>
    <xf numFmtId="10" fontId="62" fillId="40" borderId="8" xfId="1" applyNumberFormat="1" applyFont="1" applyFill="1" applyBorder="1" applyAlignment="1">
      <alignment horizontal="center" vertical="center"/>
    </xf>
    <xf numFmtId="4" fontId="62" fillId="40" borderId="8" xfId="1" applyNumberFormat="1" applyFont="1" applyFill="1" applyBorder="1" applyAlignment="1">
      <alignment horizontal="center"/>
    </xf>
    <xf numFmtId="3" fontId="62" fillId="40" borderId="8" xfId="1" applyNumberFormat="1" applyFont="1" applyFill="1" applyBorder="1" applyAlignment="1">
      <alignment horizontal="center"/>
    </xf>
    <xf numFmtId="179" fontId="62" fillId="40" borderId="8" xfId="427" applyNumberFormat="1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 wrapText="1"/>
    </xf>
    <xf numFmtId="0" fontId="7" fillId="9" borderId="0" xfId="0" applyFont="1" applyFill="1" applyAlignment="1">
      <alignment horizontal="center"/>
    </xf>
    <xf numFmtId="0" fontId="8" fillId="5" borderId="5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16" fillId="0" borderId="9" xfId="1" applyNumberFormat="1" applyFont="1" applyFill="1" applyBorder="1" applyAlignment="1">
      <alignment horizontal="center"/>
    </xf>
    <xf numFmtId="3" fontId="16" fillId="0" borderId="49" xfId="1" applyNumberFormat="1" applyFont="1" applyFill="1" applyBorder="1" applyAlignment="1">
      <alignment horizontal="center"/>
    </xf>
    <xf numFmtId="3" fontId="16" fillId="0" borderId="40" xfId="1" applyNumberFormat="1" applyFont="1" applyFill="1" applyBorder="1" applyAlignment="1">
      <alignment horizontal="center"/>
    </xf>
    <xf numFmtId="3" fontId="16" fillId="0" borderId="19" xfId="1" applyNumberFormat="1" applyFont="1" applyFill="1" applyBorder="1" applyAlignment="1">
      <alignment horizontal="center"/>
    </xf>
    <xf numFmtId="3" fontId="16" fillId="0" borderId="50" xfId="1" applyNumberFormat="1" applyFont="1" applyFill="1" applyBorder="1" applyAlignment="1">
      <alignment horizontal="center"/>
    </xf>
    <xf numFmtId="3" fontId="16" fillId="0" borderId="41" xfId="1" applyNumberFormat="1" applyFont="1" applyFill="1" applyBorder="1" applyAlignment="1">
      <alignment horizontal="center"/>
    </xf>
    <xf numFmtId="0" fontId="11" fillId="0" borderId="52" xfId="0" applyFont="1" applyBorder="1" applyAlignment="1">
      <alignment horizontal="center"/>
    </xf>
    <xf numFmtId="0" fontId="11" fillId="0" borderId="43" xfId="0" applyFont="1" applyBorder="1" applyAlignment="1">
      <alignment horizontal="center"/>
    </xf>
    <xf numFmtId="0" fontId="11" fillId="0" borderId="25" xfId="0" applyFont="1" applyBorder="1" applyAlignment="1">
      <alignment horizontal="center"/>
    </xf>
    <xf numFmtId="10" fontId="0" fillId="0" borderId="29" xfId="1" applyNumberFormat="1" applyFont="1" applyFill="1" applyBorder="1" applyAlignment="1">
      <alignment horizontal="center" vertical="center"/>
    </xf>
    <xf numFmtId="10" fontId="0" fillId="0" borderId="51" xfId="1" applyNumberFormat="1" applyFont="1" applyFill="1" applyBorder="1" applyAlignment="1">
      <alignment horizontal="center" vertical="center"/>
    </xf>
    <xf numFmtId="10" fontId="0" fillId="0" borderId="54" xfId="1" applyNumberFormat="1" applyFont="1" applyFill="1" applyBorder="1" applyAlignment="1">
      <alignment horizontal="center" vertical="center"/>
    </xf>
    <xf numFmtId="3" fontId="19" fillId="0" borderId="12" xfId="1" applyNumberFormat="1" applyFont="1" applyFill="1" applyBorder="1" applyAlignment="1">
      <alignment horizontal="center"/>
    </xf>
    <xf numFmtId="3" fontId="19" fillId="0" borderId="41" xfId="1" applyNumberFormat="1" applyFont="1" applyFill="1" applyBorder="1" applyAlignment="1">
      <alignment horizontal="center"/>
    </xf>
    <xf numFmtId="0" fontId="17" fillId="0" borderId="22" xfId="0" applyFont="1" applyBorder="1" applyAlignment="1">
      <alignment horizontal="center"/>
    </xf>
    <xf numFmtId="0" fontId="17" fillId="0" borderId="43" xfId="0" applyFont="1" applyBorder="1" applyAlignment="1">
      <alignment horizontal="center"/>
    </xf>
    <xf numFmtId="0" fontId="17" fillId="0" borderId="25" xfId="0" applyFont="1" applyBorder="1" applyAlignment="1">
      <alignment horizontal="center"/>
    </xf>
    <xf numFmtId="0" fontId="11" fillId="0" borderId="22" xfId="0" applyFont="1" applyBorder="1" applyAlignment="1">
      <alignment horizontal="center"/>
    </xf>
    <xf numFmtId="10" fontId="13" fillId="0" borderId="21" xfId="1" applyNumberFormat="1" applyFont="1" applyFill="1" applyBorder="1" applyAlignment="1">
      <alignment horizontal="center" vertical="center"/>
    </xf>
    <xf numFmtId="10" fontId="13" fillId="0" borderId="39" xfId="1" applyNumberFormat="1" applyFont="1" applyFill="1" applyBorder="1" applyAlignment="1">
      <alignment horizontal="center" vertical="center"/>
    </xf>
    <xf numFmtId="3" fontId="19" fillId="0" borderId="10" xfId="1" applyNumberFormat="1" applyFont="1" applyFill="1" applyBorder="1" applyAlignment="1">
      <alignment horizontal="center"/>
    </xf>
    <xf numFmtId="3" fontId="19" fillId="0" borderId="40" xfId="1" applyNumberFormat="1" applyFont="1" applyFill="1" applyBorder="1" applyAlignment="1">
      <alignment horizontal="center"/>
    </xf>
  </cellXfs>
  <cellStyles count="428">
    <cellStyle name="=C:\WINNT\SYSTEM32\COMMAND.COM" xfId="57" xr:uid="{00000000-0005-0000-0000-000000000000}"/>
    <cellStyle name="=C:\WINNT\SYSTEM32\COMMAND.COM 4" xfId="58" xr:uid="{00000000-0005-0000-0000-000001000000}"/>
    <cellStyle name="=C:\WINNT\SYSTEM32\COMMAND.COM 5" xfId="59" xr:uid="{00000000-0005-0000-0000-000002000000}"/>
    <cellStyle name="=C:\WINNT\SYSTEM32\COMMAND.COM 6" xfId="60" xr:uid="{00000000-0005-0000-0000-000003000000}"/>
    <cellStyle name="_x0003_¶?°?‘}É" xfId="61" xr:uid="{00000000-0005-0000-0000-000004000000}"/>
    <cellStyle name="_x0003_¶?°?‘}É 2" xfId="62" xr:uid="{00000000-0005-0000-0000-000005000000}"/>
    <cellStyle name="20% - Énfasis1" xfId="38" builtinId="30" customBuiltin="1"/>
    <cellStyle name="20% - Énfasis1 2" xfId="63" xr:uid="{00000000-0005-0000-0000-000007000000}"/>
    <cellStyle name="20% - Énfasis1 2 2" xfId="64" xr:uid="{00000000-0005-0000-0000-000008000000}"/>
    <cellStyle name="20% - Énfasis2" xfId="41" builtinId="34" customBuiltin="1"/>
    <cellStyle name="20% - Énfasis2 2" xfId="65" xr:uid="{00000000-0005-0000-0000-00000A000000}"/>
    <cellStyle name="20% - Énfasis2 2 2" xfId="66" xr:uid="{00000000-0005-0000-0000-00000B000000}"/>
    <cellStyle name="20% - Énfasis3" xfId="44" builtinId="38" customBuiltin="1"/>
    <cellStyle name="20% - Énfasis3 2" xfId="67" xr:uid="{00000000-0005-0000-0000-00000D000000}"/>
    <cellStyle name="20% - Énfasis3 2 2" xfId="68" xr:uid="{00000000-0005-0000-0000-00000E000000}"/>
    <cellStyle name="20% - Énfasis4" xfId="47" builtinId="42" customBuiltin="1"/>
    <cellStyle name="20% - Énfasis4 2" xfId="69" xr:uid="{00000000-0005-0000-0000-000010000000}"/>
    <cellStyle name="20% - Énfasis4 2 2" xfId="70" xr:uid="{00000000-0005-0000-0000-000011000000}"/>
    <cellStyle name="20% - Énfasis5" xfId="50" builtinId="46" customBuiltin="1"/>
    <cellStyle name="20% - Énfasis5 2" xfId="71" xr:uid="{00000000-0005-0000-0000-000013000000}"/>
    <cellStyle name="20% - Énfasis5 2 2" xfId="72" xr:uid="{00000000-0005-0000-0000-000014000000}"/>
    <cellStyle name="20% - Énfasis6" xfId="53" builtinId="50" customBuiltin="1"/>
    <cellStyle name="20% - Énfasis6 2" xfId="73" xr:uid="{00000000-0005-0000-0000-000016000000}"/>
    <cellStyle name="20% - Énfasis6 2 2" xfId="74" xr:uid="{00000000-0005-0000-0000-000017000000}"/>
    <cellStyle name="40% - Énfasis1" xfId="39" builtinId="31" customBuiltin="1"/>
    <cellStyle name="40% - Énfasis1 2" xfId="75" xr:uid="{00000000-0005-0000-0000-000019000000}"/>
    <cellStyle name="40% - Énfasis1 2 2" xfId="76" xr:uid="{00000000-0005-0000-0000-00001A000000}"/>
    <cellStyle name="40% - Énfasis2" xfId="42" builtinId="35" customBuiltin="1"/>
    <cellStyle name="40% - Énfasis2 2" xfId="77" xr:uid="{00000000-0005-0000-0000-00001C000000}"/>
    <cellStyle name="40% - Énfasis2 2 2" xfId="78" xr:uid="{00000000-0005-0000-0000-00001D000000}"/>
    <cellStyle name="40% - Énfasis3" xfId="45" builtinId="39" customBuiltin="1"/>
    <cellStyle name="40% - Énfasis3 2" xfId="79" xr:uid="{00000000-0005-0000-0000-00001F000000}"/>
    <cellStyle name="40% - Énfasis3 2 2" xfId="80" xr:uid="{00000000-0005-0000-0000-000020000000}"/>
    <cellStyle name="40% - Énfasis4" xfId="48" builtinId="43" customBuiltin="1"/>
    <cellStyle name="40% - Énfasis4 2" xfId="81" xr:uid="{00000000-0005-0000-0000-000022000000}"/>
    <cellStyle name="40% - Énfasis4 2 2" xfId="82" xr:uid="{00000000-0005-0000-0000-000023000000}"/>
    <cellStyle name="40% - Énfasis5" xfId="51" builtinId="47" customBuiltin="1"/>
    <cellStyle name="40% - Énfasis5 2" xfId="83" xr:uid="{00000000-0005-0000-0000-000025000000}"/>
    <cellStyle name="40% - Énfasis5 2 2" xfId="84" xr:uid="{00000000-0005-0000-0000-000026000000}"/>
    <cellStyle name="40% - Énfasis6" xfId="54" builtinId="51" customBuiltin="1"/>
    <cellStyle name="40% - Énfasis6 2" xfId="85" xr:uid="{00000000-0005-0000-0000-000028000000}"/>
    <cellStyle name="40% - Énfasis6 2 2" xfId="86" xr:uid="{00000000-0005-0000-0000-000029000000}"/>
    <cellStyle name="60% - Énfasis1 2" xfId="88" xr:uid="{00000000-0005-0000-0000-00002A000000}"/>
    <cellStyle name="60% - Énfasis1 3" xfId="87" xr:uid="{00000000-0005-0000-0000-00002B000000}"/>
    <cellStyle name="60% - Énfasis2 2" xfId="90" xr:uid="{00000000-0005-0000-0000-00002C000000}"/>
    <cellStyle name="60% - Énfasis2 3" xfId="89" xr:uid="{00000000-0005-0000-0000-00002D000000}"/>
    <cellStyle name="60% - Énfasis3 2" xfId="92" xr:uid="{00000000-0005-0000-0000-00002E000000}"/>
    <cellStyle name="60% - Énfasis3 3" xfId="91" xr:uid="{00000000-0005-0000-0000-00002F000000}"/>
    <cellStyle name="60% - Énfasis4" xfId="3" builtinId="44"/>
    <cellStyle name="60% - Énfasis4 2" xfId="94" xr:uid="{00000000-0005-0000-0000-000030000000}"/>
    <cellStyle name="60% - Énfasis4 3" xfId="93" xr:uid="{00000000-0005-0000-0000-000031000000}"/>
    <cellStyle name="60% - Énfasis5 2" xfId="96" xr:uid="{00000000-0005-0000-0000-000032000000}"/>
    <cellStyle name="60% - Énfasis5 3" xfId="95" xr:uid="{00000000-0005-0000-0000-000033000000}"/>
    <cellStyle name="60% - Énfasis6" xfId="4" builtinId="52"/>
    <cellStyle name="60% - Énfasis6 2" xfId="98" xr:uid="{00000000-0005-0000-0000-000034000000}"/>
    <cellStyle name="60% - Énfasis6 3" xfId="97" xr:uid="{00000000-0005-0000-0000-000035000000}"/>
    <cellStyle name="Buena 2" xfId="99" xr:uid="{00000000-0005-0000-0000-000036000000}"/>
    <cellStyle name="Cálculo" xfId="31" builtinId="22" customBuiltin="1"/>
    <cellStyle name="Cálculo 2" xfId="100" xr:uid="{00000000-0005-0000-0000-000038000000}"/>
    <cellStyle name="Celda de comprobación" xfId="33" builtinId="23" customBuiltin="1"/>
    <cellStyle name="Celda de comprobación 2" xfId="101" xr:uid="{00000000-0005-0000-0000-00003A000000}"/>
    <cellStyle name="Celda vinculada" xfId="32" builtinId="24" customBuiltin="1"/>
    <cellStyle name="Celda vinculada 2" xfId="102" xr:uid="{00000000-0005-0000-0000-00003C000000}"/>
    <cellStyle name="Comma_Calendario 2003" xfId="103" xr:uid="{00000000-0005-0000-0000-00003D000000}"/>
    <cellStyle name="Encabezado 1 2" xfId="7" xr:uid="{00000000-0005-0000-0000-000002000000}"/>
    <cellStyle name="Encabezado 4" xfId="28" builtinId="19" customBuiltin="1"/>
    <cellStyle name="Encabezado 4 2" xfId="104" xr:uid="{00000000-0005-0000-0000-00003F000000}"/>
    <cellStyle name="Énfasis1" xfId="37" builtinId="29" customBuiltin="1"/>
    <cellStyle name="Énfasis1 2" xfId="105" xr:uid="{00000000-0005-0000-0000-000041000000}"/>
    <cellStyle name="Énfasis2" xfId="40" builtinId="33" customBuiltin="1"/>
    <cellStyle name="Énfasis2 2" xfId="106" xr:uid="{00000000-0005-0000-0000-000043000000}"/>
    <cellStyle name="Énfasis3" xfId="43" builtinId="37" customBuiltin="1"/>
    <cellStyle name="Énfasis3 2" xfId="107" xr:uid="{00000000-0005-0000-0000-000045000000}"/>
    <cellStyle name="Énfasis4" xfId="46" builtinId="41" customBuiltin="1"/>
    <cellStyle name="Énfasis4 2" xfId="108" xr:uid="{00000000-0005-0000-0000-000047000000}"/>
    <cellStyle name="Énfasis5" xfId="49" builtinId="45" customBuiltin="1"/>
    <cellStyle name="Énfasis5 2" xfId="109" xr:uid="{00000000-0005-0000-0000-000049000000}"/>
    <cellStyle name="Énfasis6" xfId="52" builtinId="49" customBuiltin="1"/>
    <cellStyle name="Énfasis6 2" xfId="110" xr:uid="{00000000-0005-0000-0000-00004B000000}"/>
    <cellStyle name="Entrada" xfId="29" builtinId="20" customBuiltin="1"/>
    <cellStyle name="Entrada 2" xfId="111" xr:uid="{00000000-0005-0000-0000-00004D000000}"/>
    <cellStyle name="Estilo 1" xfId="5" xr:uid="{00000000-0005-0000-0000-000003000000}"/>
    <cellStyle name="Estilo 1 2" xfId="113" xr:uid="{00000000-0005-0000-0000-00004F000000}"/>
    <cellStyle name="Estilo 1 3" xfId="112" xr:uid="{00000000-0005-0000-0000-00004E000000}"/>
    <cellStyle name="Estilo 2" xfId="6" xr:uid="{00000000-0005-0000-0000-000004000000}"/>
    <cellStyle name="Euro" xfId="114" xr:uid="{00000000-0005-0000-0000-000050000000}"/>
    <cellStyle name="Euro 2" xfId="115" xr:uid="{00000000-0005-0000-0000-000051000000}"/>
    <cellStyle name="Hipervínculo 2" xfId="116" xr:uid="{00000000-0005-0000-0000-000052000000}"/>
    <cellStyle name="Hipervínculo 3" xfId="117" xr:uid="{00000000-0005-0000-0000-000053000000}"/>
    <cellStyle name="Hipervínculo 4" xfId="118" xr:uid="{00000000-0005-0000-0000-000054000000}"/>
    <cellStyle name="Incorrecto" xfId="2" builtinId="27" customBuiltin="1"/>
    <cellStyle name="Incorrecto 2" xfId="119" xr:uid="{00000000-0005-0000-0000-000056000000}"/>
    <cellStyle name="Linea horizontal" xfId="120" xr:uid="{00000000-0005-0000-0000-000057000000}"/>
    <cellStyle name="Millares" xfId="427" builtinId="3"/>
    <cellStyle name="Millares 10" xfId="122" xr:uid="{00000000-0005-0000-0000-000058000000}"/>
    <cellStyle name="Millares 11" xfId="121" xr:uid="{00000000-0005-0000-0000-000059000000}"/>
    <cellStyle name="Millares 12" xfId="407" xr:uid="{CF4242F5-B977-4C94-A4C5-0C47FB19516D}"/>
    <cellStyle name="Millares 13" xfId="123" xr:uid="{00000000-0005-0000-0000-00005A000000}"/>
    <cellStyle name="Millares 13 2" xfId="124" xr:uid="{00000000-0005-0000-0000-00005B000000}"/>
    <cellStyle name="Millares 14" xfId="411" xr:uid="{175F9CE8-9357-4680-BAA4-0F04C4204582}"/>
    <cellStyle name="Millares 15" xfId="415" xr:uid="{F4D80B86-A2AA-4AC2-B6A7-67767962EE52}"/>
    <cellStyle name="Millares 16" xfId="419" xr:uid="{97E09899-6B3A-47BF-A73A-C2A20414A8A1}"/>
    <cellStyle name="Millares 17" xfId="423" xr:uid="{234D0968-2DCB-4AA7-ABF7-00E50D904F12}"/>
    <cellStyle name="Millares 2" xfId="12" xr:uid="{00000000-0005-0000-0000-000011000000}"/>
    <cellStyle name="Millares 2 10" xfId="409" xr:uid="{FD153949-6C11-46AC-91D5-BADFB2684B8F}"/>
    <cellStyle name="Millares 2 11" xfId="413" xr:uid="{EF518C49-029D-40AD-A762-9915FA69B9B6}"/>
    <cellStyle name="Millares 2 12" xfId="417" xr:uid="{4B6CD280-46BE-4F82-9AF9-E6CA17AE9EE4}"/>
    <cellStyle name="Millares 2 13" xfId="421" xr:uid="{0DA5B514-0858-4E88-87FF-0D62BE00D8B1}"/>
    <cellStyle name="Millares 2 14" xfId="425" xr:uid="{0FA63A3A-E3B5-49BA-BD91-FDA6955C54E4}"/>
    <cellStyle name="Millares 2 2" xfId="16" xr:uid="{00000000-0005-0000-0000-000011000000}"/>
    <cellStyle name="Millares 2 2 2" xfId="127" xr:uid="{00000000-0005-0000-0000-00005E000000}"/>
    <cellStyle name="Millares 2 2 2 2" xfId="128" xr:uid="{00000000-0005-0000-0000-00005F000000}"/>
    <cellStyle name="Millares 2 2 2 2 2" xfId="129" xr:uid="{00000000-0005-0000-0000-000060000000}"/>
    <cellStyle name="Millares 2 2 2 3" xfId="130" xr:uid="{00000000-0005-0000-0000-000061000000}"/>
    <cellStyle name="Millares 2 2 3" xfId="131" xr:uid="{00000000-0005-0000-0000-000062000000}"/>
    <cellStyle name="Millares 2 2 3 2" xfId="132" xr:uid="{00000000-0005-0000-0000-000063000000}"/>
    <cellStyle name="Millares 2 2 4" xfId="133" xr:uid="{00000000-0005-0000-0000-000064000000}"/>
    <cellStyle name="Millares 2 2 4 2" xfId="134" xr:uid="{00000000-0005-0000-0000-000065000000}"/>
    <cellStyle name="Millares 2 2 5" xfId="135" xr:uid="{00000000-0005-0000-0000-000066000000}"/>
    <cellStyle name="Millares 2 2 6" xfId="126" xr:uid="{00000000-0005-0000-0000-00005D000000}"/>
    <cellStyle name="Millares 2 3" xfId="20" xr:uid="{00000000-0005-0000-0000-000011000000}"/>
    <cellStyle name="Millares 2 3 2" xfId="137" xr:uid="{00000000-0005-0000-0000-000068000000}"/>
    <cellStyle name="Millares 2 3 2 2" xfId="138" xr:uid="{00000000-0005-0000-0000-000069000000}"/>
    <cellStyle name="Millares 2 3 2 2 2" xfId="139" xr:uid="{00000000-0005-0000-0000-00006A000000}"/>
    <cellStyle name="Millares 2 3 2 3" xfId="140" xr:uid="{00000000-0005-0000-0000-00006B000000}"/>
    <cellStyle name="Millares 2 3 3" xfId="141" xr:uid="{00000000-0005-0000-0000-00006C000000}"/>
    <cellStyle name="Millares 2 3 3 2" xfId="142" xr:uid="{00000000-0005-0000-0000-00006D000000}"/>
    <cellStyle name="Millares 2 3 4" xfId="143" xr:uid="{00000000-0005-0000-0000-00006E000000}"/>
    <cellStyle name="Millares 2 3 4 2" xfId="144" xr:uid="{00000000-0005-0000-0000-00006F000000}"/>
    <cellStyle name="Millares 2 3 5" xfId="145" xr:uid="{00000000-0005-0000-0000-000070000000}"/>
    <cellStyle name="Millares 2 3 6" xfId="136" xr:uid="{00000000-0005-0000-0000-000067000000}"/>
    <cellStyle name="Millares 2 4" xfId="24" xr:uid="{00000000-0005-0000-0000-000011000000}"/>
    <cellStyle name="Millares 2 4 2" xfId="147" xr:uid="{00000000-0005-0000-0000-000072000000}"/>
    <cellStyle name="Millares 2 4 2 2" xfId="148" xr:uid="{00000000-0005-0000-0000-000073000000}"/>
    <cellStyle name="Millares 2 4 3" xfId="149" xr:uid="{00000000-0005-0000-0000-000074000000}"/>
    <cellStyle name="Millares 2 4 3 2" xfId="150" xr:uid="{00000000-0005-0000-0000-000075000000}"/>
    <cellStyle name="Millares 2 4 4" xfId="151" xr:uid="{00000000-0005-0000-0000-000076000000}"/>
    <cellStyle name="Millares 2 4 5" xfId="146" xr:uid="{00000000-0005-0000-0000-000071000000}"/>
    <cellStyle name="Millares 2 5" xfId="152" xr:uid="{00000000-0005-0000-0000-000077000000}"/>
    <cellStyle name="Millares 2 5 2" xfId="153" xr:uid="{00000000-0005-0000-0000-000078000000}"/>
    <cellStyle name="Millares 2 5 2 2" xfId="154" xr:uid="{00000000-0005-0000-0000-000079000000}"/>
    <cellStyle name="Millares 2 5 3" xfId="155" xr:uid="{00000000-0005-0000-0000-00007A000000}"/>
    <cellStyle name="Millares 2 5 3 2" xfId="156" xr:uid="{00000000-0005-0000-0000-00007B000000}"/>
    <cellStyle name="Millares 2 5 4" xfId="157" xr:uid="{00000000-0005-0000-0000-00007C000000}"/>
    <cellStyle name="Millares 2 6" xfId="158" xr:uid="{00000000-0005-0000-0000-00007D000000}"/>
    <cellStyle name="Millares 2 6 2" xfId="159" xr:uid="{00000000-0005-0000-0000-00007E000000}"/>
    <cellStyle name="Millares 2 7" xfId="160" xr:uid="{00000000-0005-0000-0000-00007F000000}"/>
    <cellStyle name="Millares 2 8" xfId="125" xr:uid="{00000000-0005-0000-0000-000080000000}"/>
    <cellStyle name="Millares 2 9" xfId="55" xr:uid="{00000000-0005-0000-0000-00005C000000}"/>
    <cellStyle name="Millares 3" xfId="8" xr:uid="{00000000-0005-0000-0000-000032000000}"/>
    <cellStyle name="Millares 3 2" xfId="162" xr:uid="{00000000-0005-0000-0000-000082000000}"/>
    <cellStyle name="Millares 3 2 2" xfId="163" xr:uid="{00000000-0005-0000-0000-000083000000}"/>
    <cellStyle name="Millares 3 2 2 2" xfId="164" xr:uid="{00000000-0005-0000-0000-000084000000}"/>
    <cellStyle name="Millares 3 2 3" xfId="165" xr:uid="{00000000-0005-0000-0000-000085000000}"/>
    <cellStyle name="Millares 3 2 3 2" xfId="166" xr:uid="{00000000-0005-0000-0000-000086000000}"/>
    <cellStyle name="Millares 3 2 4" xfId="167" xr:uid="{00000000-0005-0000-0000-000087000000}"/>
    <cellStyle name="Millares 3 2 4 2" xfId="168" xr:uid="{00000000-0005-0000-0000-000088000000}"/>
    <cellStyle name="Millares 3 2 5" xfId="169" xr:uid="{00000000-0005-0000-0000-000089000000}"/>
    <cellStyle name="Millares 3 3" xfId="170" xr:uid="{00000000-0005-0000-0000-00008A000000}"/>
    <cellStyle name="Millares 3 3 2" xfId="171" xr:uid="{00000000-0005-0000-0000-00008B000000}"/>
    <cellStyle name="Millares 3 3 2 2" xfId="172" xr:uid="{00000000-0005-0000-0000-00008C000000}"/>
    <cellStyle name="Millares 3 3 3" xfId="173" xr:uid="{00000000-0005-0000-0000-00008D000000}"/>
    <cellStyle name="Millares 3 3 3 2" xfId="174" xr:uid="{00000000-0005-0000-0000-00008E000000}"/>
    <cellStyle name="Millares 3 3 4" xfId="175" xr:uid="{00000000-0005-0000-0000-00008F000000}"/>
    <cellStyle name="Millares 3 4" xfId="176" xr:uid="{00000000-0005-0000-0000-000090000000}"/>
    <cellStyle name="Millares 3 4 2" xfId="177" xr:uid="{00000000-0005-0000-0000-000091000000}"/>
    <cellStyle name="Millares 3 5" xfId="178" xr:uid="{00000000-0005-0000-0000-000092000000}"/>
    <cellStyle name="Millares 3 5 2" xfId="179" xr:uid="{00000000-0005-0000-0000-000093000000}"/>
    <cellStyle name="Millares 3 6" xfId="180" xr:uid="{00000000-0005-0000-0000-000094000000}"/>
    <cellStyle name="Millares 3 7" xfId="161" xr:uid="{00000000-0005-0000-0000-000081000000}"/>
    <cellStyle name="Millares 4" xfId="14" xr:uid="{00000000-0005-0000-0000-000038000000}"/>
    <cellStyle name="Millares 4 2" xfId="182" xr:uid="{00000000-0005-0000-0000-000096000000}"/>
    <cellStyle name="Millares 4 2 2" xfId="183" xr:uid="{00000000-0005-0000-0000-000097000000}"/>
    <cellStyle name="Millares 4 2 2 2" xfId="184" xr:uid="{00000000-0005-0000-0000-000098000000}"/>
    <cellStyle name="Millares 4 2 3" xfId="185" xr:uid="{00000000-0005-0000-0000-000099000000}"/>
    <cellStyle name="Millares 4 3" xfId="186" xr:uid="{00000000-0005-0000-0000-00009A000000}"/>
    <cellStyle name="Millares 4 3 2" xfId="187" xr:uid="{00000000-0005-0000-0000-00009B000000}"/>
    <cellStyle name="Millares 4 3 2 2" xfId="188" xr:uid="{00000000-0005-0000-0000-00009C000000}"/>
    <cellStyle name="Millares 4 3 3" xfId="189" xr:uid="{00000000-0005-0000-0000-00009D000000}"/>
    <cellStyle name="Millares 4 4" xfId="190" xr:uid="{00000000-0005-0000-0000-00009E000000}"/>
    <cellStyle name="Millares 4 4 2" xfId="191" xr:uid="{00000000-0005-0000-0000-00009F000000}"/>
    <cellStyle name="Millares 4 5" xfId="192" xr:uid="{00000000-0005-0000-0000-0000A0000000}"/>
    <cellStyle name="Millares 4 6" xfId="181" xr:uid="{00000000-0005-0000-0000-000095000000}"/>
    <cellStyle name="Millares 5" xfId="18" xr:uid="{00000000-0005-0000-0000-00003C000000}"/>
    <cellStyle name="Millares 5 2" xfId="194" xr:uid="{00000000-0005-0000-0000-0000A2000000}"/>
    <cellStyle name="Millares 5 2 2" xfId="195" xr:uid="{00000000-0005-0000-0000-0000A3000000}"/>
    <cellStyle name="Millares 5 2 2 2" xfId="196" xr:uid="{00000000-0005-0000-0000-0000A4000000}"/>
    <cellStyle name="Millares 5 2 3" xfId="197" xr:uid="{00000000-0005-0000-0000-0000A5000000}"/>
    <cellStyle name="Millares 5 3" xfId="198" xr:uid="{00000000-0005-0000-0000-0000A6000000}"/>
    <cellStyle name="Millares 5 3 2" xfId="199" xr:uid="{00000000-0005-0000-0000-0000A7000000}"/>
    <cellStyle name="Millares 5 3 2 2" xfId="200" xr:uid="{00000000-0005-0000-0000-0000A8000000}"/>
    <cellStyle name="Millares 5 3 3" xfId="201" xr:uid="{00000000-0005-0000-0000-0000A9000000}"/>
    <cellStyle name="Millares 5 4" xfId="202" xr:uid="{00000000-0005-0000-0000-0000AA000000}"/>
    <cellStyle name="Millares 5 4 2" xfId="203" xr:uid="{00000000-0005-0000-0000-0000AB000000}"/>
    <cellStyle name="Millares 5 5" xfId="204" xr:uid="{00000000-0005-0000-0000-0000AC000000}"/>
    <cellStyle name="Millares 5 6" xfId="193" xr:uid="{00000000-0005-0000-0000-0000A1000000}"/>
    <cellStyle name="Millares 6" xfId="22" xr:uid="{00000000-0005-0000-0000-000040000000}"/>
    <cellStyle name="Millares 6 2" xfId="206" xr:uid="{00000000-0005-0000-0000-0000AE000000}"/>
    <cellStyle name="Millares 6 2 2" xfId="207" xr:uid="{00000000-0005-0000-0000-0000AF000000}"/>
    <cellStyle name="Millares 6 2 2 2" xfId="208" xr:uid="{00000000-0005-0000-0000-0000B0000000}"/>
    <cellStyle name="Millares 6 2 3" xfId="209" xr:uid="{00000000-0005-0000-0000-0000B1000000}"/>
    <cellStyle name="Millares 6 3" xfId="210" xr:uid="{00000000-0005-0000-0000-0000B2000000}"/>
    <cellStyle name="Millares 6 3 2" xfId="211" xr:uid="{00000000-0005-0000-0000-0000B3000000}"/>
    <cellStyle name="Millares 6 4" xfId="212" xr:uid="{00000000-0005-0000-0000-0000B4000000}"/>
    <cellStyle name="Millares 6 5" xfId="205" xr:uid="{00000000-0005-0000-0000-0000AD000000}"/>
    <cellStyle name="Millares 7" xfId="213" xr:uid="{00000000-0005-0000-0000-0000B5000000}"/>
    <cellStyle name="Millares 7 2" xfId="214" xr:uid="{00000000-0005-0000-0000-0000B6000000}"/>
    <cellStyle name="Millares 8" xfId="215" xr:uid="{00000000-0005-0000-0000-0000B7000000}"/>
    <cellStyle name="Millares 8 2" xfId="216" xr:uid="{00000000-0005-0000-0000-0000B8000000}"/>
    <cellStyle name="Millares 8 2 2" xfId="217" xr:uid="{00000000-0005-0000-0000-0000B9000000}"/>
    <cellStyle name="Millares 8 3" xfId="218" xr:uid="{00000000-0005-0000-0000-0000BA000000}"/>
    <cellStyle name="Millares 9" xfId="219" xr:uid="{00000000-0005-0000-0000-0000BB000000}"/>
    <cellStyle name="Millares 9 2" xfId="220" xr:uid="{00000000-0005-0000-0000-0000BC000000}"/>
    <cellStyle name="Moneda 2" xfId="11" xr:uid="{00000000-0005-0000-0000-000012000000}"/>
    <cellStyle name="Moneda 2 10" xfId="424" xr:uid="{5C481E26-CFF7-4511-B74A-6B654132A437}"/>
    <cellStyle name="Moneda 2 2" xfId="15" xr:uid="{00000000-0005-0000-0000-000012000000}"/>
    <cellStyle name="Moneda 2 2 2" xfId="223" xr:uid="{00000000-0005-0000-0000-0000BF000000}"/>
    <cellStyle name="Moneda 2 2 3" xfId="222" xr:uid="{00000000-0005-0000-0000-0000BE000000}"/>
    <cellStyle name="Moneda 2 3" xfId="19" xr:uid="{00000000-0005-0000-0000-000012000000}"/>
    <cellStyle name="Moneda 2 3 2" xfId="224" xr:uid="{00000000-0005-0000-0000-0000C0000000}"/>
    <cellStyle name="Moneda 2 4" xfId="23" xr:uid="{00000000-0005-0000-0000-000012000000}"/>
    <cellStyle name="Moneda 2 5" xfId="221" xr:uid="{00000000-0005-0000-0000-0000BD000000}"/>
    <cellStyle name="Moneda 2 6" xfId="408" xr:uid="{F6C8DBC5-3602-40F4-B1DD-22108053AAB0}"/>
    <cellStyle name="Moneda 2 7" xfId="412" xr:uid="{13B6DCE8-DCA5-4344-B0A7-B03C2963C080}"/>
    <cellStyle name="Moneda 2 8" xfId="416" xr:uid="{D2BFD40C-0578-447E-9D8C-8A52D917A1F5}"/>
    <cellStyle name="Moneda 2 9" xfId="420" xr:uid="{7C095B05-F5DD-4B08-AE33-7F7C8ED0D6A1}"/>
    <cellStyle name="Moneda 3" xfId="13" xr:uid="{00000000-0005-0000-0000-000013000000}"/>
    <cellStyle name="Moneda 3 2" xfId="17" xr:uid="{00000000-0005-0000-0000-000013000000}"/>
    <cellStyle name="Moneda 3 3" xfId="21" xr:uid="{00000000-0005-0000-0000-000013000000}"/>
    <cellStyle name="Moneda 3 4" xfId="25" xr:uid="{00000000-0005-0000-0000-000013000000}"/>
    <cellStyle name="Moneda 3 5" xfId="410" xr:uid="{42F3C02C-2BAC-4D56-B7C0-B26137D8F48C}"/>
    <cellStyle name="Moneda 3 6" xfId="414" xr:uid="{A8765253-B93B-4BCA-95C8-9CFA1AAFCFD8}"/>
    <cellStyle name="Moneda 3 7" xfId="418" xr:uid="{29E2F20C-6229-4772-ABBC-C3A4FE5F1FF1}"/>
    <cellStyle name="Moneda 3 8" xfId="422" xr:uid="{A8EC0F32-FCEB-4C72-86C0-F9848DB80CDC}"/>
    <cellStyle name="Moneda 3 9" xfId="426" xr:uid="{1B27BB38-C083-4524-BAF3-4A650E425E69}"/>
    <cellStyle name="Neutral 2" xfId="226" xr:uid="{00000000-0005-0000-0000-0000C1000000}"/>
    <cellStyle name="Neutral 3" xfId="225" xr:uid="{00000000-0005-0000-0000-0000C2000000}"/>
    <cellStyle name="Normal" xfId="0" builtinId="0"/>
    <cellStyle name="Normal - Modelo1" xfId="227" xr:uid="{00000000-0005-0000-0000-0000C4000000}"/>
    <cellStyle name="Normal - Modelo2" xfId="228" xr:uid="{00000000-0005-0000-0000-0000C5000000}"/>
    <cellStyle name="Normal - Modelo3" xfId="229" xr:uid="{00000000-0005-0000-0000-0000C6000000}"/>
    <cellStyle name="Normal 10" xfId="230" xr:uid="{00000000-0005-0000-0000-0000C7000000}"/>
    <cellStyle name="Normal 10 2" xfId="231" xr:uid="{00000000-0005-0000-0000-0000C8000000}"/>
    <cellStyle name="Normal 11" xfId="232" xr:uid="{00000000-0005-0000-0000-0000C9000000}"/>
    <cellStyle name="Normal 12" xfId="233" xr:uid="{00000000-0005-0000-0000-0000CA000000}"/>
    <cellStyle name="Normal 13" xfId="234" xr:uid="{00000000-0005-0000-0000-0000CB000000}"/>
    <cellStyle name="Normal 14" xfId="235" xr:uid="{00000000-0005-0000-0000-0000CC000000}"/>
    <cellStyle name="Normal 15" xfId="236" xr:uid="{00000000-0005-0000-0000-0000CD000000}"/>
    <cellStyle name="Normal 16" xfId="237" xr:uid="{00000000-0005-0000-0000-0000CE000000}"/>
    <cellStyle name="Normal 17" xfId="238" xr:uid="{00000000-0005-0000-0000-0000CF000000}"/>
    <cellStyle name="Normal 18" xfId="239" xr:uid="{00000000-0005-0000-0000-0000D0000000}"/>
    <cellStyle name="Normal 19" xfId="240" xr:uid="{00000000-0005-0000-0000-0000D1000000}"/>
    <cellStyle name="Normal 19 2" xfId="241" xr:uid="{00000000-0005-0000-0000-0000D2000000}"/>
    <cellStyle name="Normal 2" xfId="9" xr:uid="{00000000-0005-0000-0000-000015000000}"/>
    <cellStyle name="Normal 2 10" xfId="243" xr:uid="{00000000-0005-0000-0000-0000D4000000}"/>
    <cellStyle name="Normal 2 11" xfId="244" xr:uid="{00000000-0005-0000-0000-0000D5000000}"/>
    <cellStyle name="Normal 2 11 2" xfId="245" xr:uid="{00000000-0005-0000-0000-0000D6000000}"/>
    <cellStyle name="Normal 2 11 2 2" xfId="246" xr:uid="{00000000-0005-0000-0000-0000D7000000}"/>
    <cellStyle name="Normal 2 11 2 3" xfId="247" xr:uid="{00000000-0005-0000-0000-0000D8000000}"/>
    <cellStyle name="Normal 2 12" xfId="242" xr:uid="{00000000-0005-0000-0000-0000D3000000}"/>
    <cellStyle name="Normal 2 2" xfId="248" xr:uid="{00000000-0005-0000-0000-0000D9000000}"/>
    <cellStyle name="Normal 2 2 2" xfId="249" xr:uid="{00000000-0005-0000-0000-0000DA000000}"/>
    <cellStyle name="Normal 2 2 3" xfId="250" xr:uid="{00000000-0005-0000-0000-0000DB000000}"/>
    <cellStyle name="Normal 2 3" xfId="251" xr:uid="{00000000-0005-0000-0000-0000DC000000}"/>
    <cellStyle name="Normal 2 3 2" xfId="252" xr:uid="{00000000-0005-0000-0000-0000DD000000}"/>
    <cellStyle name="Normal 2 4" xfId="253" xr:uid="{00000000-0005-0000-0000-0000DE000000}"/>
    <cellStyle name="Normal 2 5" xfId="254" xr:uid="{00000000-0005-0000-0000-0000DF000000}"/>
    <cellStyle name="Normal 2 6" xfId="255" xr:uid="{00000000-0005-0000-0000-0000E0000000}"/>
    <cellStyle name="Normal 2 7" xfId="256" xr:uid="{00000000-0005-0000-0000-0000E1000000}"/>
    <cellStyle name="Normal 2 8" xfId="257" xr:uid="{00000000-0005-0000-0000-0000E2000000}"/>
    <cellStyle name="Normal 2 9" xfId="258" xr:uid="{00000000-0005-0000-0000-0000E3000000}"/>
    <cellStyle name="Normal 20" xfId="259" xr:uid="{00000000-0005-0000-0000-0000E4000000}"/>
    <cellStyle name="Normal 20 2" xfId="260" xr:uid="{00000000-0005-0000-0000-0000E5000000}"/>
    <cellStyle name="Normal 21" xfId="261" xr:uid="{00000000-0005-0000-0000-0000E6000000}"/>
    <cellStyle name="Normal 22" xfId="262" xr:uid="{00000000-0005-0000-0000-0000E7000000}"/>
    <cellStyle name="Normal 23" xfId="263" xr:uid="{00000000-0005-0000-0000-0000E8000000}"/>
    <cellStyle name="Normal 23 2" xfId="264" xr:uid="{00000000-0005-0000-0000-0000E9000000}"/>
    <cellStyle name="Normal 24" xfId="265" xr:uid="{00000000-0005-0000-0000-0000EA000000}"/>
    <cellStyle name="Normal 24 2" xfId="266" xr:uid="{00000000-0005-0000-0000-0000EB000000}"/>
    <cellStyle name="Normal 25" xfId="267" xr:uid="{00000000-0005-0000-0000-0000EC000000}"/>
    <cellStyle name="Normal 25 2" xfId="268" xr:uid="{00000000-0005-0000-0000-0000ED000000}"/>
    <cellStyle name="Normal 26" xfId="269" xr:uid="{00000000-0005-0000-0000-0000EE000000}"/>
    <cellStyle name="Normal 27" xfId="270" xr:uid="{00000000-0005-0000-0000-0000EF000000}"/>
    <cellStyle name="Normal 28" xfId="271" xr:uid="{00000000-0005-0000-0000-0000F0000000}"/>
    <cellStyle name="Normal 29" xfId="272" xr:uid="{00000000-0005-0000-0000-0000F1000000}"/>
    <cellStyle name="Normal 3" xfId="10" xr:uid="{00000000-0005-0000-0000-000016000000}"/>
    <cellStyle name="Normal 3 2" xfId="274" xr:uid="{00000000-0005-0000-0000-0000F3000000}"/>
    <cellStyle name="Normal 3 2 2" xfId="275" xr:uid="{00000000-0005-0000-0000-0000F4000000}"/>
    <cellStyle name="Normal 3 2 3" xfId="276" xr:uid="{00000000-0005-0000-0000-0000F5000000}"/>
    <cellStyle name="Normal 3 3" xfId="277" xr:uid="{00000000-0005-0000-0000-0000F6000000}"/>
    <cellStyle name="Normal 3 3 2" xfId="278" xr:uid="{00000000-0005-0000-0000-0000F7000000}"/>
    <cellStyle name="Normal 3 3 3" xfId="279" xr:uid="{00000000-0005-0000-0000-0000F8000000}"/>
    <cellStyle name="Normal 3 3 4" xfId="280" xr:uid="{00000000-0005-0000-0000-0000F9000000}"/>
    <cellStyle name="Normal 3 4" xfId="281" xr:uid="{00000000-0005-0000-0000-0000FA000000}"/>
    <cellStyle name="Normal 3 4 2" xfId="282" xr:uid="{00000000-0005-0000-0000-0000FB000000}"/>
    <cellStyle name="Normal 3 5" xfId="283" xr:uid="{00000000-0005-0000-0000-0000FC000000}"/>
    <cellStyle name="Normal 3 6" xfId="273" xr:uid="{00000000-0005-0000-0000-0000F2000000}"/>
    <cellStyle name="Normal 30" xfId="284" xr:uid="{00000000-0005-0000-0000-0000FD000000}"/>
    <cellStyle name="Normal 31" xfId="285" xr:uid="{00000000-0005-0000-0000-0000FE000000}"/>
    <cellStyle name="Normal 32" xfId="286" xr:uid="{00000000-0005-0000-0000-0000FF000000}"/>
    <cellStyle name="Normal 33" xfId="287" xr:uid="{00000000-0005-0000-0000-000000010000}"/>
    <cellStyle name="Normal 33 10" xfId="288" xr:uid="{00000000-0005-0000-0000-000001010000}"/>
    <cellStyle name="Normal 33 11" xfId="289" xr:uid="{00000000-0005-0000-0000-000002010000}"/>
    <cellStyle name="Normal 33 12" xfId="290" xr:uid="{00000000-0005-0000-0000-000003010000}"/>
    <cellStyle name="Normal 33 13" xfId="291" xr:uid="{00000000-0005-0000-0000-000004010000}"/>
    <cellStyle name="Normal 33 14" xfId="292" xr:uid="{00000000-0005-0000-0000-000005010000}"/>
    <cellStyle name="Normal 33 2" xfId="293" xr:uid="{00000000-0005-0000-0000-000006010000}"/>
    <cellStyle name="Normal 33 3" xfId="294" xr:uid="{00000000-0005-0000-0000-000007010000}"/>
    <cellStyle name="Normal 33 4" xfId="295" xr:uid="{00000000-0005-0000-0000-000008010000}"/>
    <cellStyle name="Normal 33 5" xfId="296" xr:uid="{00000000-0005-0000-0000-000009010000}"/>
    <cellStyle name="Normal 33 6" xfId="297" xr:uid="{00000000-0005-0000-0000-00000A010000}"/>
    <cellStyle name="Normal 33 7" xfId="298" xr:uid="{00000000-0005-0000-0000-00000B010000}"/>
    <cellStyle name="Normal 33 8" xfId="299" xr:uid="{00000000-0005-0000-0000-00000C010000}"/>
    <cellStyle name="Normal 33 9" xfId="300" xr:uid="{00000000-0005-0000-0000-00000D010000}"/>
    <cellStyle name="Normal 34" xfId="301" xr:uid="{00000000-0005-0000-0000-00000E010000}"/>
    <cellStyle name="Normal 35" xfId="302" xr:uid="{00000000-0005-0000-0000-00000F010000}"/>
    <cellStyle name="Normal 36" xfId="303" xr:uid="{00000000-0005-0000-0000-000010010000}"/>
    <cellStyle name="Normal 37" xfId="304" xr:uid="{00000000-0005-0000-0000-000011010000}"/>
    <cellStyle name="Normal 38" xfId="305" xr:uid="{00000000-0005-0000-0000-000012010000}"/>
    <cellStyle name="Normal 39" xfId="306" xr:uid="{00000000-0005-0000-0000-000013010000}"/>
    <cellStyle name="Normal 39 2" xfId="307" xr:uid="{00000000-0005-0000-0000-000014010000}"/>
    <cellStyle name="Normal 39 3" xfId="308" xr:uid="{00000000-0005-0000-0000-000015010000}"/>
    <cellStyle name="Normal 39 4" xfId="309" xr:uid="{00000000-0005-0000-0000-000016010000}"/>
    <cellStyle name="Normal 39 5" xfId="310" xr:uid="{00000000-0005-0000-0000-000017010000}"/>
    <cellStyle name="Normal 39 6" xfId="311" xr:uid="{00000000-0005-0000-0000-000018010000}"/>
    <cellStyle name="Normal 39 7" xfId="312" xr:uid="{00000000-0005-0000-0000-000019010000}"/>
    <cellStyle name="Normal 39 8" xfId="313" xr:uid="{00000000-0005-0000-0000-00001A010000}"/>
    <cellStyle name="Normal 4" xfId="314" xr:uid="{00000000-0005-0000-0000-00001B010000}"/>
    <cellStyle name="Normal 4 2" xfId="315" xr:uid="{00000000-0005-0000-0000-00001C010000}"/>
    <cellStyle name="Normal 4 2 2" xfId="316" xr:uid="{00000000-0005-0000-0000-00001D010000}"/>
    <cellStyle name="Normal 4 2 3" xfId="317" xr:uid="{00000000-0005-0000-0000-00001E010000}"/>
    <cellStyle name="Normal 4 2 4" xfId="318" xr:uid="{00000000-0005-0000-0000-00001F010000}"/>
    <cellStyle name="Normal 4 3" xfId="319" xr:uid="{00000000-0005-0000-0000-000020010000}"/>
    <cellStyle name="Normal 4 3 2" xfId="320" xr:uid="{00000000-0005-0000-0000-000021010000}"/>
    <cellStyle name="Normal 4 3 3" xfId="321" xr:uid="{00000000-0005-0000-0000-000022010000}"/>
    <cellStyle name="Normal 4 4" xfId="322" xr:uid="{00000000-0005-0000-0000-000023010000}"/>
    <cellStyle name="Normal 4 5" xfId="323" xr:uid="{00000000-0005-0000-0000-000024010000}"/>
    <cellStyle name="Normal 40" xfId="324" xr:uid="{00000000-0005-0000-0000-000025010000}"/>
    <cellStyle name="Normal 41" xfId="325" xr:uid="{00000000-0005-0000-0000-000026010000}"/>
    <cellStyle name="Normal 42" xfId="326" xr:uid="{00000000-0005-0000-0000-000027010000}"/>
    <cellStyle name="Normal 43" xfId="327" xr:uid="{00000000-0005-0000-0000-000028010000}"/>
    <cellStyle name="Normal 44" xfId="328" xr:uid="{00000000-0005-0000-0000-000029010000}"/>
    <cellStyle name="Normal 45" xfId="329" xr:uid="{00000000-0005-0000-0000-00002A010000}"/>
    <cellStyle name="Normal 46" xfId="330" xr:uid="{00000000-0005-0000-0000-00002B010000}"/>
    <cellStyle name="Normal 47" xfId="331" xr:uid="{00000000-0005-0000-0000-00002C010000}"/>
    <cellStyle name="Normal 48" xfId="332" xr:uid="{00000000-0005-0000-0000-00002D010000}"/>
    <cellStyle name="Normal 48 2" xfId="333" xr:uid="{00000000-0005-0000-0000-00002E010000}"/>
    <cellStyle name="Normal 49" xfId="334" xr:uid="{00000000-0005-0000-0000-00002F010000}"/>
    <cellStyle name="Normal 5" xfId="335" xr:uid="{00000000-0005-0000-0000-000030010000}"/>
    <cellStyle name="Normal 5 2" xfId="336" xr:uid="{00000000-0005-0000-0000-000031010000}"/>
    <cellStyle name="Normal 5 3" xfId="337" xr:uid="{00000000-0005-0000-0000-000032010000}"/>
    <cellStyle name="Normal 50" xfId="338" xr:uid="{00000000-0005-0000-0000-000033010000}"/>
    <cellStyle name="Normal 51" xfId="339" xr:uid="{00000000-0005-0000-0000-000034010000}"/>
    <cellStyle name="Normal 52" xfId="340" xr:uid="{00000000-0005-0000-0000-000035010000}"/>
    <cellStyle name="Normal 53" xfId="341" xr:uid="{00000000-0005-0000-0000-000036010000}"/>
    <cellStyle name="Normal 54" xfId="342" xr:uid="{00000000-0005-0000-0000-000037010000}"/>
    <cellStyle name="Normal 55" xfId="343" xr:uid="{00000000-0005-0000-0000-000038010000}"/>
    <cellStyle name="Normal 56" xfId="344" xr:uid="{00000000-0005-0000-0000-000039010000}"/>
    <cellStyle name="Normal 57" xfId="345" xr:uid="{00000000-0005-0000-0000-00003A010000}"/>
    <cellStyle name="Normal 58" xfId="346" xr:uid="{00000000-0005-0000-0000-00003B010000}"/>
    <cellStyle name="Normal 59" xfId="347" xr:uid="{00000000-0005-0000-0000-00003C010000}"/>
    <cellStyle name="Normal 6" xfId="348" xr:uid="{00000000-0005-0000-0000-00003D010000}"/>
    <cellStyle name="Normal 6 2" xfId="349" xr:uid="{00000000-0005-0000-0000-00003E010000}"/>
    <cellStyle name="Normal 6 2 2" xfId="350" xr:uid="{00000000-0005-0000-0000-00003F010000}"/>
    <cellStyle name="Normal 6 3" xfId="351" xr:uid="{00000000-0005-0000-0000-000040010000}"/>
    <cellStyle name="Normal 60" xfId="352" xr:uid="{00000000-0005-0000-0000-000041010000}"/>
    <cellStyle name="Normal 61" xfId="56" xr:uid="{00000000-0005-0000-0000-000042010000}"/>
    <cellStyle name="Normal 7" xfId="353" xr:uid="{00000000-0005-0000-0000-000043010000}"/>
    <cellStyle name="Normal 7 2" xfId="354" xr:uid="{00000000-0005-0000-0000-000044010000}"/>
    <cellStyle name="Normal 7 3" xfId="355" xr:uid="{00000000-0005-0000-0000-000045010000}"/>
    <cellStyle name="Normal 8" xfId="356" xr:uid="{00000000-0005-0000-0000-000046010000}"/>
    <cellStyle name="Normal 8 2" xfId="357" xr:uid="{00000000-0005-0000-0000-000047010000}"/>
    <cellStyle name="Normal 9" xfId="358" xr:uid="{00000000-0005-0000-0000-000048010000}"/>
    <cellStyle name="Normal 9 2" xfId="359" xr:uid="{00000000-0005-0000-0000-000049010000}"/>
    <cellStyle name="Normal 9 3" xfId="360" xr:uid="{00000000-0005-0000-0000-00004A010000}"/>
    <cellStyle name="Notas 2" xfId="361" xr:uid="{00000000-0005-0000-0000-00004B010000}"/>
    <cellStyle name="Notas 2 2" xfId="362" xr:uid="{00000000-0005-0000-0000-00004C010000}"/>
    <cellStyle name="Notas 2 3" xfId="363" xr:uid="{00000000-0005-0000-0000-00004D010000}"/>
    <cellStyle name="Notas 3" xfId="364" xr:uid="{00000000-0005-0000-0000-00004E010000}"/>
    <cellStyle name="Percent_fotfcor" xfId="365" xr:uid="{00000000-0005-0000-0000-00004F010000}"/>
    <cellStyle name="Porcentaje" xfId="1" builtinId="5"/>
    <cellStyle name="Porcentaje 2" xfId="367" xr:uid="{00000000-0005-0000-0000-000051010000}"/>
    <cellStyle name="Porcentaje 2 2" xfId="368" xr:uid="{00000000-0005-0000-0000-000052010000}"/>
    <cellStyle name="Porcentaje 2 2 2" xfId="369" xr:uid="{00000000-0005-0000-0000-000053010000}"/>
    <cellStyle name="Porcentaje 2 2 3" xfId="370" xr:uid="{00000000-0005-0000-0000-000054010000}"/>
    <cellStyle name="Porcentaje 2 3" xfId="371" xr:uid="{00000000-0005-0000-0000-000055010000}"/>
    <cellStyle name="Porcentaje 2 3 2" xfId="372" xr:uid="{00000000-0005-0000-0000-000056010000}"/>
    <cellStyle name="Porcentaje 2 3 3" xfId="373" xr:uid="{00000000-0005-0000-0000-000057010000}"/>
    <cellStyle name="Porcentaje 2 4" xfId="374" xr:uid="{00000000-0005-0000-0000-000058010000}"/>
    <cellStyle name="Porcentaje 2 5" xfId="375" xr:uid="{00000000-0005-0000-0000-000059010000}"/>
    <cellStyle name="Porcentaje 2 6" xfId="376" xr:uid="{00000000-0005-0000-0000-00005A010000}"/>
    <cellStyle name="Porcentaje 3" xfId="377" xr:uid="{00000000-0005-0000-0000-00005B010000}"/>
    <cellStyle name="Porcentaje 3 2" xfId="378" xr:uid="{00000000-0005-0000-0000-00005C010000}"/>
    <cellStyle name="Porcentaje 3 2 2" xfId="379" xr:uid="{00000000-0005-0000-0000-00005D010000}"/>
    <cellStyle name="Porcentaje 3 2 3" xfId="380" xr:uid="{00000000-0005-0000-0000-00005E010000}"/>
    <cellStyle name="Porcentaje 3 3" xfId="381" xr:uid="{00000000-0005-0000-0000-00005F010000}"/>
    <cellStyle name="Porcentaje 3 3 2" xfId="382" xr:uid="{00000000-0005-0000-0000-000060010000}"/>
    <cellStyle name="Porcentaje 3 3 3" xfId="383" xr:uid="{00000000-0005-0000-0000-000061010000}"/>
    <cellStyle name="Porcentaje 3 4" xfId="384" xr:uid="{00000000-0005-0000-0000-000062010000}"/>
    <cellStyle name="Porcentaje 3 5" xfId="385" xr:uid="{00000000-0005-0000-0000-000063010000}"/>
    <cellStyle name="Porcentaje 4" xfId="386" xr:uid="{00000000-0005-0000-0000-000064010000}"/>
    <cellStyle name="Porcentaje 4 2" xfId="387" xr:uid="{00000000-0005-0000-0000-000065010000}"/>
    <cellStyle name="Porcentaje 4 3" xfId="388" xr:uid="{00000000-0005-0000-0000-000066010000}"/>
    <cellStyle name="Porcentaje 5" xfId="389" xr:uid="{00000000-0005-0000-0000-000067010000}"/>
    <cellStyle name="Porcentaje 5 2" xfId="390" xr:uid="{00000000-0005-0000-0000-000068010000}"/>
    <cellStyle name="Porcentaje 5 3" xfId="391" xr:uid="{00000000-0005-0000-0000-000069010000}"/>
    <cellStyle name="Porcentaje 6" xfId="392" xr:uid="{00000000-0005-0000-0000-00006A010000}"/>
    <cellStyle name="Porcentaje 6 2" xfId="393" xr:uid="{00000000-0005-0000-0000-00006B010000}"/>
    <cellStyle name="Porcentaje 7" xfId="394" xr:uid="{00000000-0005-0000-0000-00006C010000}"/>
    <cellStyle name="Porcentaje 8" xfId="366" xr:uid="{00000000-0005-0000-0000-00006D010000}"/>
    <cellStyle name="Porcentual 2" xfId="395" xr:uid="{00000000-0005-0000-0000-00006E010000}"/>
    <cellStyle name="Porcentual 2 2" xfId="396" xr:uid="{00000000-0005-0000-0000-00006F010000}"/>
    <cellStyle name="Salida" xfId="30" builtinId="21" customBuiltin="1"/>
    <cellStyle name="Salida 2" xfId="397" xr:uid="{00000000-0005-0000-0000-000071010000}"/>
    <cellStyle name="TableStyleLight1" xfId="398" xr:uid="{00000000-0005-0000-0000-000072010000}"/>
    <cellStyle name="Texto de advertencia" xfId="34" builtinId="11" customBuiltin="1"/>
    <cellStyle name="Texto de advertencia 2" xfId="399" xr:uid="{00000000-0005-0000-0000-000074010000}"/>
    <cellStyle name="Texto explicativo" xfId="35" builtinId="53" customBuiltin="1"/>
    <cellStyle name="Texto explicativo 2" xfId="400" xr:uid="{00000000-0005-0000-0000-000076010000}"/>
    <cellStyle name="Texto, derecha" xfId="401" xr:uid="{00000000-0005-0000-0000-000077010000}"/>
    <cellStyle name="Título 1 2" xfId="403" xr:uid="{00000000-0005-0000-0000-000078010000}"/>
    <cellStyle name="Título 2" xfId="26" builtinId="17" customBuiltin="1"/>
    <cellStyle name="Título 2 2" xfId="404" xr:uid="{00000000-0005-0000-0000-00007A010000}"/>
    <cellStyle name="Título 3" xfId="27" builtinId="18" customBuiltin="1"/>
    <cellStyle name="Título 3 2" xfId="405" xr:uid="{00000000-0005-0000-0000-00007C010000}"/>
    <cellStyle name="Título 4" xfId="402" xr:uid="{00000000-0005-0000-0000-00007D010000}"/>
    <cellStyle name="Total" xfId="36" builtinId="25" customBuiltin="1"/>
    <cellStyle name="Total 2" xfId="406" xr:uid="{00000000-0005-0000-0000-00007F010000}"/>
  </cellStyles>
  <dxfs count="0"/>
  <tableStyles count="0" defaultTableStyle="TableStyleMedium2" defaultPivotStyle="PivotStyleLight16"/>
  <colors>
    <mruColors>
      <color rgb="FFFFFFFF"/>
      <color rgb="FFFF3B3B"/>
      <color rgb="FFFF1934"/>
      <color rgb="FFDA525F"/>
      <color rgb="FFFF3B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476251</xdr:colOff>
      <xdr:row>2</xdr:row>
      <xdr:rowOff>76200</xdr:rowOff>
    </xdr:from>
    <xdr:to>
      <xdr:col>30</xdr:col>
      <xdr:colOff>262890</xdr:colOff>
      <xdr:row>10</xdr:row>
      <xdr:rowOff>94830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963145CE-3081-4A7C-84EA-3BBA0BD8B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78801" y="571500"/>
          <a:ext cx="4663439" cy="18093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</xdr:col>
      <xdr:colOff>2</xdr:colOff>
      <xdr:row>39</xdr:row>
      <xdr:rowOff>0</xdr:rowOff>
    </xdr:from>
    <xdr:to>
      <xdr:col>28</xdr:col>
      <xdr:colOff>96982</xdr:colOff>
      <xdr:row>43</xdr:row>
      <xdr:rowOff>138545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43788E5A-CDB1-4059-92DD-5141D25E8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17347" y="7730836"/>
          <a:ext cx="314498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</xdr:col>
      <xdr:colOff>498764</xdr:colOff>
      <xdr:row>48</xdr:row>
      <xdr:rowOff>0</xdr:rowOff>
    </xdr:from>
    <xdr:to>
      <xdr:col>28</xdr:col>
      <xdr:colOff>1</xdr:colOff>
      <xdr:row>53</xdr:row>
      <xdr:rowOff>107127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4A43C6F-38EA-4688-ADCB-57D92A738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06509" y="9407236"/>
          <a:ext cx="3158837" cy="1090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</xdr:col>
      <xdr:colOff>568038</xdr:colOff>
      <xdr:row>60</xdr:row>
      <xdr:rowOff>13855</xdr:rowOff>
    </xdr:from>
    <xdr:to>
      <xdr:col>28</xdr:col>
      <xdr:colOff>64478</xdr:colOff>
      <xdr:row>68</xdr:row>
      <xdr:rowOff>73855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6D79F75D-7D8E-4748-99F0-80249AC21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0330" y="11631424"/>
          <a:ext cx="3154040" cy="15898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136208</xdr:rowOff>
    </xdr:from>
    <xdr:to>
      <xdr:col>1</xdr:col>
      <xdr:colOff>2933700</xdr:colOff>
      <xdr:row>4</xdr:row>
      <xdr:rowOff>19050</xdr:rowOff>
    </xdr:to>
    <xdr:pic>
      <xdr:nvPicPr>
        <xdr:cNvPr id="3" name="Imagen 2" descr="Texto&#10;&#10;Descripción generada automáticamente con confianza media">
          <a:extLst>
            <a:ext uri="{FF2B5EF4-FFF2-40B4-BE49-F238E27FC236}">
              <a16:creationId xmlns:a16="http://schemas.microsoft.com/office/drawing/2014/main" id="{D035C646-F148-9663-6682-68C6FB888E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850"/>
        <a:stretch/>
      </xdr:blipFill>
      <xdr:spPr bwMode="auto">
        <a:xfrm>
          <a:off x="133350" y="136208"/>
          <a:ext cx="2895600" cy="64484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bout:blank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positiva 1"/>
      <sheetName val="IOEN"/>
      <sheetName val="IRP"/>
      <sheetName val="ICF"/>
      <sheetName val="RO"/>
      <sheetName val="ICV"/>
      <sheetName val="MERCADO"/>
      <sheetName val="MERCADO (2)"/>
      <sheetName val="MERCADO (3)"/>
      <sheetName val="PRESUPUESTO"/>
      <sheetName val="DAT A JUN"/>
      <sheetName val="IOENT"/>
      <sheetName val="Hoja4"/>
      <sheetName val="Hoja2"/>
      <sheetName val="PCRO"/>
      <sheetName val="I_RO"/>
      <sheetName val="IND_RO"/>
      <sheetName val="MKT PML"/>
      <sheetName val="MKT curso"/>
      <sheetName val="PEG"/>
      <sheetName val="Hoja1"/>
      <sheetName val="Hoja3"/>
      <sheetName val="ICASE"/>
      <sheetName val="MKT OPEDC"/>
      <sheetName val="1.Datos Generales"/>
      <sheetName val="2.Características"/>
      <sheetName val="3. Metas"/>
      <sheetName val="4.Variables"/>
      <sheetName val="5.Contactos"/>
      <sheetName val="6. Gráfica"/>
      <sheetName val="7. Avance"/>
      <sheetName val="Catálogos e instrucciones"/>
      <sheetName val="Sistemas"/>
      <sheetName val="tabla_RO"/>
      <sheetName val="Operación_17 "/>
      <sheetName val="Operación_18-19"/>
      <sheetName val="Carga MIR 2019"/>
      <sheetName val="Carga MIR 2018"/>
      <sheetName val="Carga MIR 2017"/>
      <sheetName val="ANUAL 2018"/>
      <sheetName val="Indicadores febrero"/>
      <sheetName val="Operación 16"/>
      <sheetName val="Anexo"/>
      <sheetName val="CCY"/>
      <sheetName val="Centrales"/>
      <sheetName val="sector_publico"/>
      <sheetName val="consumos area sector public"/>
      <sheetName val="Calor 99-09"/>
      <sheetName val="Combustible"/>
      <sheetName val="RESUMEN   PIES CUBICOS"/>
      <sheetName val="CTRLS 99"/>
      <sheetName val="PIIRCE 2020-2034"/>
      <sheetName val="Hid"/>
      <sheetName val="Básicos"/>
      <sheetName val="B"/>
      <sheetName val="C"/>
      <sheetName val="Combustóleo"/>
      <sheetName val="E"/>
      <sheetName val="F"/>
      <sheetName val="Gas natural"/>
      <sheetName val="H"/>
      <sheetName val="I"/>
      <sheetName val="Carbón y Diesel"/>
      <sheetName val="K"/>
      <sheetName val="L"/>
      <sheetName val="Evolucion_2014-2020 100%Limpia"/>
      <sheetName val="Fuente_Evol_gen_tecnologia"/>
      <sheetName val="1. Evol_gen_tecnologia"/>
      <sheetName val="3. Evol_gen_tecnologia_acum"/>
      <sheetName val="Fuente_evol_gen_permisionario"/>
      <sheetName val="5. Evol_gen_permisionario"/>
      <sheetName val="Evolucion_Cap.inst 2014-2020"/>
      <sheetName val="Centrales_operacion_2019"/>
      <sheetName val="Centrales_operacion_Oct_2020"/>
      <sheetName val="Centrales_pruebasOctubre_2020"/>
      <sheetName val="centrales_2020"/>
      <sheetName val="Centrales_2019-20_tipo_tec"/>
      <sheetName val="7. Cap_instalada_historica"/>
      <sheetName val="PIIRCE 2020-2024"/>
      <sheetName val="tabla_PIIRCE"/>
      <sheetName val="Cap_instalar_tec_2019_2024"/>
      <sheetName val="9. Cap_a_instalar_2019_acum"/>
      <sheetName val="9. Cap_a_instalar_2020"/>
      <sheetName val="Cap_instalar_perm_2019_2024"/>
      <sheetName val="10. Cap_Inst_Perm_Acumum_2019"/>
      <sheetName val="Cap_instalar_GCR_2019_2024"/>
      <sheetName val="12. Cap_a_Instalar_GCR"/>
      <sheetName val="24 - 25 GEN_distribuida"/>
      <sheetName val="Desarrollo Organizacional"/>
      <sheetName val="Combo"/>
      <sheetName val="Reporte 2019"/>
      <sheetName val="Reporte Marzo 2019"/>
      <sheetName val="Reporte Febrero 2019"/>
      <sheetName val="Des Org 1er Trim"/>
      <sheetName val="Semáforo"/>
      <sheetName val="Capacitación"/>
      <sheetName val="Figura 1.1"/>
      <sheetName val="Figura 1.2"/>
      <sheetName val="Figura 1.3"/>
      <sheetName val="Figura 1.4"/>
      <sheetName val="Figura 1.5"/>
      <sheetName val="Figura 1.6"/>
      <sheetName val="Figura 1.7"/>
      <sheetName val="Figura 1.8"/>
      <sheetName val="Figura 1.9"/>
      <sheetName val="Figura 1.10"/>
      <sheetName val="Figura 1.11"/>
      <sheetName val="Cuadros Fig. 6.1-6.9"/>
      <sheetName val="Cuadros Fig. 1.11"/>
      <sheetName val="Datos"/>
      <sheetName val="Energía_Enero"/>
      <sheetName val="Energía_Febrero"/>
      <sheetName val="Energía_Marzo"/>
      <sheetName val="Energía_Abril"/>
      <sheetName val="Energía_Mayo"/>
      <sheetName val="Energía_Junio"/>
      <sheetName val="Energía_Julio"/>
      <sheetName val="Energía_Agosto"/>
      <sheetName val="Energía_Septiembre"/>
      <sheetName val="Energía_Octubre"/>
      <sheetName val="Energía_Noviembre"/>
      <sheetName val="Energía_Diciembre"/>
      <sheetName val="Energía Anual_2009"/>
      <sheetName val="Comparativo_2007_2009"/>
      <sheetName val="Comparativo_2007_2009b"/>
      <sheetName val="Hoja16"/>
      <sheetName val="MÁX"/>
      <sheetName val="base99_01d_03_semanal"/>
      <sheetName val="permisionarios"/>
      <sheetName val="pext"/>
      <sheetName val="imp"/>
      <sheetName val="exp"/>
      <sheetName val="Datos_Ordenados"/>
      <sheetName val="P.Desp."/>
      <sheetName val="Gen.Mens."/>
      <sheetName val="Niveles"/>
      <sheetName val="Cálculo"/>
      <sheetName val="PriPag1"/>
      <sheetName val="Rep.H.2"/>
      <sheetName val="Rep.H.3"/>
      <sheetName val="Rep.H.4"/>
      <sheetName val="Gr.H.5_P.E.S."/>
      <sheetName val="Gr.H.6_P.E.T."/>
      <sheetName val="Gr.H.7_I.E."/>
      <sheetName val="Gr.H.7_B.I.E."/>
      <sheetName val="Rep.H.8"/>
      <sheetName val="Gr.H.9_P.H."/>
      <sheetName val="Rep.H.10.11"/>
      <sheetName val="Gr.A.12"/>
      <sheetName val="Gr.M.13"/>
      <sheetName val="Gr.I.14"/>
      <sheetName val="Gr.T.15"/>
      <sheetName val="Gr.AG.16"/>
      <sheetName val="Gr.ZM.17"/>
      <sheetName val="Rep.H.18.19"/>
      <sheetName val="Rep.H.20.21"/>
      <sheetName val="Gr.EM.22"/>
      <sheetName val="Gr.DM.23"/>
      <sheetName val="Gr.FC.24"/>
      <sheetName val="Gr.DM.25"/>
      <sheetName val="U.L.I.26,27"/>
      <sheetName val="U.L.I.26,27,28"/>
      <sheetName val="Principal"/>
      <sheetName val="MENSUAL"/>
      <sheetName val="Graficas"/>
      <sheetName val="ANG"/>
      <sheetName val="MMT"/>
      <sheetName val="MPS"/>
      <sheetName val="PEA"/>
      <sheetName val="CRL"/>
      <sheetName val="INF"/>
      <sheetName val="VIL"/>
      <sheetName val="TMU"/>
      <sheetName val="TMD"/>
      <sheetName val="SRO"/>
      <sheetName val="YCA"/>
      <sheetName val="CJN"/>
      <sheetName val="AGM"/>
      <sheetName val="ZMN"/>
      <sheetName val="HTS"/>
      <sheetName val="Rep_detalle"/>
      <sheetName val="Aportaciones"/>
      <sheetName val="CalculaAportaciones"/>
      <sheetName val="TipificacionAportaciones"/>
      <sheetName val="NivelesYGeneracion"/>
      <sheetName val="Niveles_SG"/>
      <sheetName val="Derrames"/>
      <sheetName val="GeneracionEstadisticaMensual"/>
      <sheetName val="tblPROGRAMA_DE_MANTENIMIENTOS"/>
      <sheetName val="GenReal"/>
      <sheetName val="EnerAlmac"/>
      <sheetName val="Comp de Gen"/>
      <sheetName val="Reportes"/>
      <sheetName val="DatosSimulación"/>
      <sheetName val="DatosReales"/>
      <sheetName val="Interfases"/>
      <sheetName val="tblGenHidSIPO"/>
      <sheetName val="tblGenHidSIPO_VALOR"/>
      <sheetName val="RepExtensoSemanal"/>
      <sheetName val="DespachoSemanal"/>
      <sheetName val="Tendencia"/>
      <sheetName val="NivelesDesdeElWEB"/>
      <sheetName val="Comparativos"/>
      <sheetName val="SimReferencia"/>
      <sheetName val="SimRefCurvaPiso_S-A"/>
      <sheetName val="EstrategiasGeneracion"/>
      <sheetName val="EsquemaPeñitas"/>
      <sheetName val="Graficas (2)"/>
      <sheetName val="Comp. Hidro"/>
      <sheetName val="Costo del Agua"/>
      <sheetName val="Estadistica"/>
      <sheetName val="Seguimiento2003"/>
      <sheetName val="Seguimiento2004"/>
      <sheetName val="Seguimiento2005"/>
      <sheetName val="Seguimiento2006"/>
      <sheetName val="Seguimiento2007"/>
      <sheetName val="Seguimiento2008"/>
      <sheetName val="Seguimiento2009)"/>
      <sheetName val="DatosGrafica"/>
      <sheetName val="GrafSegApor"/>
      <sheetName val="GrafSegApor2"/>
      <sheetName val="PronPrecipitaciones"/>
      <sheetName val="PronAportDiario"/>
      <sheetName val="-"/>
      <sheetName val="cel"/>
      <sheetName val="ori"/>
      <sheetName val="occ"/>
      <sheetName val="nor"/>
      <sheetName val="nte"/>
      <sheetName val="nes"/>
      <sheetName val="pen"/>
      <sheetName val="bcn"/>
      <sheetName val="bcs"/>
      <sheetName val="blank"/>
      <sheetName val="EMISIONES"/>
      <sheetName val="Generación 2014-sep2020"/>
      <sheetName val="Capacidad 2014 -oct2020"/>
      <sheetName val="MetasLimpia"/>
      <sheetName val="Pronóstico 2020 - 2034"/>
      <sheetName val="GD-FV 2020 - 2034 "/>
      <sheetName val="SEN 2019-2020"/>
      <sheetName val="Cap a Octi 2020"/>
      <sheetName val="Reporte 2018 Liquidaciones"/>
      <sheetName val="Grupo de Fechas"/>
      <sheetName val="Reporte"/>
      <sheetName val="ComparativoPronVsReal"/>
      <sheetName val="Cuenca_Grijalva"/>
      <sheetName val="Cuenca_Balsas"/>
      <sheetName val="Cuenca_Santiago"/>
      <sheetName val="Cuenca_Papaloapan"/>
      <sheetName val="Cuenca_Moctezuma"/>
      <sheetName val="Huites"/>
      <sheetName val="RepCierre"/>
      <sheetName val="ReporteDiario"/>
      <sheetName val="EnerAlmacReal"/>
      <sheetName val="EnerAlmacReferencia"/>
      <sheetName val="EnerAlmacAñoAnt"/>
      <sheetName val="NivelesReferencia"/>
      <sheetName val="GeneracionReal"/>
      <sheetName val="GeneracionReferencia"/>
      <sheetName val="AportacionesReal"/>
      <sheetName val="AportacionesReferencia"/>
      <sheetName val="ReportesRedTroncal"/>
      <sheetName val="Gen_Total_PorFecha"/>
      <sheetName val="Real 2019"/>
      <sheetName val="ReporteInternetCenace"/>
      <sheetName val="Grafico"/>
      <sheetName val="Instructivo de llenado"/>
      <sheetName val="Formato de cambios"/>
      <sheetName val="Catálogos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Gráfico2"/>
      <sheetName val="Instrucciones"/>
      <sheetName val="31"/>
      <sheetName val="Evol.GenNeta 2017-2020 Limp.Ac"/>
      <sheetName val="4. Evol_gen_permisionario"/>
      <sheetName val="Evol. CapInst.2017-2019"/>
      <sheetName val="Capacidad en Operación Nov2020"/>
      <sheetName val="Capacidad en Pruebas Nov2020"/>
      <sheetName val="Capacidad Firme"/>
      <sheetName val="6. Cap_instalada_historica"/>
      <sheetName val="6. Cap_instalada_historica_div"/>
      <sheetName val="Cap_Inst. 2017"/>
      <sheetName val="Cap_ints. 2018"/>
      <sheetName val="Cap_Inst_Perm_Acumum_2017-2024"/>
      <sheetName val="Cap_instalar_GCR_2020_2024"/>
      <sheetName val="Cap_Instalada_GCR_2020"/>
      <sheetName val="GNLCarbón y Diesel"/>
      <sheetName val="Índice"/>
      <sheetName val="Pod Calorif"/>
      <sheetName val="Pod. Calorif Continuación"/>
      <sheetName val="TC y Defla."/>
      <sheetName val="Fletes(1)"/>
      <sheetName val="Fletes(2)"/>
      <sheetName val="FleteCarbón impor. Nw Peta "/>
      <sheetName val="FleteCarbón import. Bolivar Alt"/>
      <sheetName val="GNL"/>
      <sheetName val="GNlLContinuación"/>
      <sheetName val="Diferenciales"/>
      <sheetName val="Equivalencias"/>
      <sheetName val="Fuentes"/>
      <sheetName val="Hidro"/>
      <sheetName val="TermoProp"/>
      <sheetName val="TermoExist"/>
      <sheetName val="Tabla 35"/>
      <sheetName val="Tabla 97"/>
      <sheetName val="Energia limpia producida"/>
      <sheetName val="FP"/>
      <sheetName val="FP&gt;25años"/>
      <sheetName val="MR"/>
      <sheetName val="Energía&amp;Capacidad"/>
      <sheetName val="Emisiones_SEN"/>
      <sheetName val="tCO2e"/>
      <sheetName val="Evol_Gen"/>
      <sheetName val="PIIRCE"/>
      <sheetName val="Cap PIIRCE Adiciones"/>
      <sheetName val="Cap PIIRCE Retiros"/>
      <sheetName val="CONTENIDO"/>
      <sheetName val="RESUMEN NACIONAL DE L.T`S"/>
      <sheetName val="RESNACKM"/>
      <sheetName val="400 kV"/>
      <sheetName val="230 kV"/>
      <sheetName val="161-69 kV"/>
      <sheetName val="BAJA CALIF."/>
      <sheetName val="NOROESTE"/>
      <sheetName val="NORTE"/>
      <sheetName val="NORESTE"/>
      <sheetName val="OCCIDENTE"/>
      <sheetName val="CENTRAL"/>
      <sheetName val="ORIENTE"/>
      <sheetName val="SURESTE"/>
      <sheetName val="PENINSULAR"/>
      <sheetName val="VALLE DE MEX"/>
      <sheetName val="RESKM.AREAESTADO"/>
      <sheetName val="E FED LISTA"/>
      <sheetName val="GRAFICA.ENTFED"/>
      <sheetName val="NOMENCLATURA"/>
      <sheetName val="230 y 400 kV"/>
      <sheetName val="retiros piirce 2015-2029"/>
      <sheetName val="retiros piirce 2016-2030"/>
      <sheetName val="Adiciones"/>
      <sheetName val="Retiros"/>
      <sheetName val="TECNOLOGIA"/>
      <sheetName val="MODALIDAD"/>
      <sheetName val="ENTIDAD"/>
      <sheetName val="REGION-CONTROL"/>
      <sheetName val="seguimientos de PIIRCE"/>
      <sheetName val="base-de-proyectos"/>
      <sheetName val="complementaria de proyectos"/>
      <sheetName val="Catalogo"/>
      <sheetName val="CENTRALES EN OPERACIÓN"/>
      <sheetName val="IMPORTADORAS"/>
      <sheetName val="CUADRO 1"/>
      <sheetName val="CUADRO 2"/>
      <sheetName val="CUADRO 3.1"/>
      <sheetName val="CUADRO 3.2"/>
      <sheetName val="CUADRO REG-CONTROL"/>
      <sheetName val="RESUMEN CAP &amp; GEN"/>
      <sheetName val="Resumen por Modalidad"/>
      <sheetName val="CAPACIDAD-ENTIDAD"/>
      <sheetName val="GENERACIÓN ESQUEMA"/>
      <sheetName val="GENERACIÓN TECNOLOGIA"/>
      <sheetName val="GENERACIÓN TECNOLOGIA (2)"/>
      <sheetName val="firco-y-dg"/>
      <sheetName val="todos los permisos"/>
      <sheetName val="SOLICITUDES DE PERMISOS"/>
      <sheetName val="CELs I"/>
      <sheetName val="CELs II"/>
      <sheetName val="CRE AL 30 ABRIL 2016"/>
      <sheetName val="permisos-sep14"/>
      <sheetName val="permisos-ene15"/>
      <sheetName val="permisos-may15"/>
      <sheetName val="permisos-ago15"/>
      <sheetName val="permisos-dic15"/>
      <sheetName val="permisos-abr16"/>
      <sheetName val="permisos-jun16"/>
      <sheetName val="TRIMESTRE-I-2015"/>
      <sheetName val="TRIMESTRE-II-2015"/>
      <sheetName val="TRIMESTRE-III-2015"/>
      <sheetName val="TRIMESTRE-IV-2015"/>
      <sheetName val="TOTAL-2015"/>
      <sheetName val="Hoja 1 2015"/>
      <sheetName val="TRIMESTRE-I-2014"/>
      <sheetName val="TRIMESTRE-II-2014"/>
      <sheetName val="TRIMESTRE-III-2014"/>
      <sheetName val="TRIMESTRE-IV-2014"/>
      <sheetName val="TOTAL-2014"/>
      <sheetName val="DGBSEN-2015"/>
      <sheetName val="CFE-2015"/>
      <sheetName val="reportedeoperacion"/>
      <sheetName val="permisionarios2015"/>
      <sheetName val="DGBSEN-2014"/>
      <sheetName val="CFE-2014"/>
      <sheetName val="permisionarios2014"/>
      <sheetName val="DGBSEN-2016-MARZO"/>
      <sheetName val="avance-constructivo"/>
      <sheetName val="Permisos sin actividad"/>
      <sheetName val="SIN 2020-2024 - DMInstantánea"/>
      <sheetName val="GNI_datos_fuente"/>
      <sheetName val="GNI-Graf_Circular"/>
      <sheetName val="GNI-Graf_Barras"/>
      <sheetName val="GNI_Boletin_barras"/>
      <sheetName val="ENR"/>
      <sheetName val="ER"/>
      <sheetName val="ENR_ER_SEN_MEM"/>
      <sheetName val="CNSEN_CUSEN_Boletin"/>
      <sheetName val="DMISIN"/>
      <sheetName val="DMSIN_Boletin"/>
      <sheetName val="DMISIN_otra-datos"/>
      <sheetName val="DMSIN_otra"/>
      <sheetName val="cuadros_GNI_consejo"/>
      <sheetName val="Firmes_2020"/>
      <sheetName val="Firmes_2021"/>
      <sheetName val="Firmes_2022"/>
      <sheetName val="Firmes_2023"/>
      <sheetName val="Firmes_2024"/>
      <sheetName val="Cap_Inst_Perm_Acum_2017-2024"/>
      <sheetName val="CapacHdad FHrme"/>
      <sheetName val="GNI_datos_fuente _modificado"/>
      <sheetName val="DMISIN_datos"/>
      <sheetName val="3.Metas"/>
      <sheetName val="6.Gráfica"/>
      <sheetName val="7.Avance"/>
      <sheetName val="Reporte de Formatos"/>
      <sheetName val="Hidden_1"/>
    </sheetNames>
    <sheetDataSet>
      <sheetData sheetId="0" refreshError="1"/>
      <sheetData sheetId="1"/>
      <sheetData sheetId="2"/>
      <sheetData sheetId="3"/>
      <sheetData sheetId="4">
        <row r="5">
          <cell r="S5" t="str">
            <v>PCRO 2017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12">
          <cell r="C12" t="str">
            <v>Realización del Mercado para el Balance de Potencia (RMBP)</v>
          </cell>
        </row>
      </sheetData>
      <sheetData sheetId="25">
        <row r="23">
          <cell r="G23" t="str">
            <v>Evento</v>
          </cell>
        </row>
      </sheetData>
      <sheetData sheetId="26"/>
      <sheetData sheetId="27"/>
      <sheetData sheetId="28"/>
      <sheetData sheetId="29"/>
      <sheetData sheetId="30"/>
      <sheetData sheetId="31">
        <row r="1">
          <cell r="F1" t="str">
            <v>Procesos</v>
          </cell>
          <cell r="I1" t="str">
            <v>Procesos</v>
          </cell>
        </row>
        <row r="2">
          <cell r="F2" t="str">
            <v>Control operativo del Sistema Eléctrico Nacional</v>
          </cell>
          <cell r="I2" t="str">
            <v>Formación y crecimiento; capital intangible- conocimiento, tecnología</v>
          </cell>
        </row>
        <row r="3">
          <cell r="F3" t="str">
            <v>Operación del Mercado Eléctrico</v>
          </cell>
          <cell r="I3" t="str">
            <v>Regulatorio</v>
          </cell>
        </row>
        <row r="4">
          <cell r="F4" t="str">
            <v>Planeación de la Expansión de la RNT y de las RGD que correspondan al MEM</v>
          </cell>
          <cell r="I4" t="str">
            <v>Sustentabilidad: económico, social y medio ambiente</v>
          </cell>
        </row>
        <row r="5">
          <cell r="F5" t="str">
            <v>Planeación del Control Operativo del SEN</v>
          </cell>
          <cell r="I5" t="str">
            <v>Procesos internos</v>
          </cell>
        </row>
        <row r="6">
          <cell r="F6" t="str">
            <v>Planeación Operativa del SEN</v>
          </cell>
          <cell r="I6" t="str">
            <v>Integrantes de la industria eléctrica</v>
          </cell>
        </row>
        <row r="7">
          <cell r="F7" t="str">
            <v>Ejecución del Control Operativo del SEN y Acciones del MEM en Tiempo Real</v>
          </cell>
          <cell r="I7" t="str">
            <v>Gobernanza</v>
          </cell>
        </row>
        <row r="8">
          <cell r="F8" t="str">
            <v>Registro de participantes del Mercado</v>
          </cell>
          <cell r="I8" t="str">
            <v>Organización</v>
          </cell>
        </row>
        <row r="9">
          <cell r="F9" t="str">
            <v>Planeación de la operación del ME de corto plazo</v>
          </cell>
          <cell r="I9" t="str">
            <v>Entrega</v>
          </cell>
        </row>
        <row r="10">
          <cell r="F10" t="str">
            <v>Medición para Liquidaciones</v>
          </cell>
          <cell r="I10" t="str">
            <v>Recursos Humanos</v>
          </cell>
        </row>
        <row r="11">
          <cell r="F11" t="str">
            <v>Administración Financiera del Mercado</v>
          </cell>
          <cell r="I11" t="str">
            <v>Materiales</v>
          </cell>
        </row>
        <row r="12">
          <cell r="F12" t="str">
            <v>Diseño del Mercado</v>
          </cell>
          <cell r="I12" t="str">
            <v>Servicios Educativos Especializados</v>
          </cell>
        </row>
        <row r="13">
          <cell r="F13" t="str">
            <v>Publicación de Información del Mercado</v>
          </cell>
          <cell r="I13" t="str">
            <v>Presupuesto</v>
          </cell>
        </row>
        <row r="14">
          <cell r="F14" t="str">
            <v>Liquidaciones</v>
          </cell>
          <cell r="I14" t="str">
            <v>Contabilidad</v>
          </cell>
        </row>
        <row r="15">
          <cell r="F15" t="str">
            <v>Administración de procesos de Operación del MEM</v>
          </cell>
          <cell r="I15" t="str">
            <v>Tesorería</v>
          </cell>
        </row>
        <row r="16">
          <cell r="F16" t="str">
            <v>Estudios de Interconexiones, Conexiones y Servicios de Transmisión</v>
          </cell>
          <cell r="I16" t="str">
            <v>Proceso</v>
          </cell>
        </row>
        <row r="17">
          <cell r="F17" t="str">
            <v>Pronósticos de Demanda y Consumo</v>
          </cell>
          <cell r="I17" t="str">
            <v>Consultivo</v>
          </cell>
        </row>
        <row r="18">
          <cell r="F18" t="str">
            <v>Programa de Ampliación y Modernización de la RNT y las RGD del MEM</v>
          </cell>
          <cell r="I18" t="str">
            <v>Estrategia y Proyectos</v>
          </cell>
        </row>
        <row r="19">
          <cell r="F19" t="str">
            <v>Análisis de la Red con solicitud de licencia</v>
          </cell>
          <cell r="I19" t="str">
            <v>Control de Gestión</v>
          </cell>
        </row>
        <row r="20">
          <cell r="F20" t="str">
            <v>Autorización de solicitudes de licencia</v>
          </cell>
          <cell r="I20" t="str">
            <v>Regulación</v>
          </cell>
        </row>
        <row r="21">
          <cell r="F21" t="str">
            <v>Política Operativa</v>
          </cell>
          <cell r="I21" t="str">
            <v>Normalizació y certificación</v>
          </cell>
        </row>
        <row r="22">
          <cell r="F22" t="str">
            <v>Estudios Eléctricos</v>
          </cell>
          <cell r="I22" t="str">
            <v>Transparencia</v>
          </cell>
        </row>
        <row r="23">
          <cell r="F23" t="str">
            <v>Programa de Mantenimiento RNT y RGD</v>
          </cell>
          <cell r="I23" t="str">
            <v>Acceso a la información pública</v>
          </cell>
        </row>
        <row r="24">
          <cell r="F24" t="str">
            <v>Planeación de la Generación</v>
          </cell>
          <cell r="I24" t="str">
            <v>Protección de Datos Personales</v>
          </cell>
        </row>
        <row r="25">
          <cell r="F25" t="str">
            <v>Despacho de generación</v>
          </cell>
          <cell r="I25" t="str">
            <v>Administración de Riesgos</v>
          </cell>
        </row>
        <row r="26">
          <cell r="F26" t="str">
            <v>Supervisión y control de la Red de Transmisión</v>
          </cell>
          <cell r="I26" t="str">
            <v>Sistema de Control Interno</v>
          </cell>
        </row>
        <row r="27">
          <cell r="F27" t="str">
            <v>Ejecución del MTR</v>
          </cell>
          <cell r="I27" t="str">
            <v>Atención de autoridades fiscalizadoras</v>
          </cell>
        </row>
        <row r="28">
          <cell r="F28" t="str">
            <v xml:space="preserve">Supervisión de la ejecución de licencias </v>
          </cell>
          <cell r="I28" t="str">
            <v>Uso de imagen</v>
          </cell>
        </row>
        <row r="29">
          <cell r="F29" t="str">
            <v>Restablecimiento del SEN</v>
          </cell>
          <cell r="I29" t="str">
            <v>Comunicación corporativa</v>
          </cell>
        </row>
        <row r="30">
          <cell r="F30" t="str">
            <v>Estudios de Conexiones</v>
          </cell>
          <cell r="I30" t="str">
            <v>Coordinación de eventos institucionales</v>
          </cell>
        </row>
        <row r="31">
          <cell r="F31" t="str">
            <v>Estudios de Interconexiones</v>
          </cell>
          <cell r="I31" t="str">
            <v>Coordinación de asuntos institucionales</v>
          </cell>
        </row>
        <row r="32">
          <cell r="F32" t="str">
            <v>Estudios de Servicios de Transmisión</v>
          </cell>
          <cell r="I32" t="str">
            <v>Coordinación de relaciones con los Poderes Ejecutivo y Legislativo</v>
          </cell>
        </row>
        <row r="33">
          <cell r="F33" t="str">
            <v>Pronósticos de Consumo</v>
          </cell>
          <cell r="I33" t="str">
            <v>Análisis del entorno internacional</v>
          </cell>
        </row>
        <row r="34">
          <cell r="F34" t="str">
            <v>Pronósticos de Demanda</v>
          </cell>
          <cell r="I34" t="str">
            <v>Planeación estratégica</v>
          </cell>
        </row>
        <row r="35">
          <cell r="F35" t="str">
            <v>Diagnóstico Operativo</v>
          </cell>
          <cell r="I35" t="str">
            <v>Administración de presupuesto y contrataciones</v>
          </cell>
        </row>
        <row r="36">
          <cell r="F36" t="str">
            <v>Estudios de Confiabilidad</v>
          </cell>
          <cell r="I36" t="str">
            <v>Administración de servicios</v>
          </cell>
        </row>
        <row r="37">
          <cell r="F37" t="str">
            <v>Evaluaciones Económicas</v>
          </cell>
          <cell r="I37" t="str">
            <v>Administración de la configuración</v>
          </cell>
        </row>
        <row r="38">
          <cell r="F38" t="str">
            <v>Estudios de Modernización</v>
          </cell>
          <cell r="I38" t="str">
            <v>Administración de la seguridad de la información</v>
          </cell>
        </row>
        <row r="39">
          <cell r="F39" t="str">
            <v>Aplicaciones de Redes Eléctricas Inteligentes</v>
          </cell>
          <cell r="I39" t="str">
            <v>Administración de proyectos</v>
          </cell>
        </row>
        <row r="40">
          <cell r="F40" t="str">
            <v>Pre Registro</v>
          </cell>
          <cell r="I40" t="str">
            <v>Administración de proveedores</v>
          </cell>
        </row>
        <row r="41">
          <cell r="F41" t="str">
            <v>Registro</v>
          </cell>
          <cell r="I41" t="str">
            <v>Administración de la operación</v>
          </cell>
        </row>
        <row r="42">
          <cell r="F42" t="str">
            <v>Suscripción de Contrato de Participante del Mercado</v>
          </cell>
          <cell r="I42" t="str">
            <v>Operación de Controles de Seguridad de la información y del ERISC</v>
          </cell>
        </row>
        <row r="43">
          <cell r="F43" t="str">
            <v>Registro de Activos</v>
          </cell>
          <cell r="I43" t="str">
            <v>Selección e incorporación</v>
          </cell>
        </row>
        <row r="44">
          <cell r="F44" t="str">
            <v>Acreditación</v>
          </cell>
          <cell r="I44" t="str">
            <v>Nómina</v>
          </cell>
        </row>
        <row r="45">
          <cell r="F45" t="str">
            <v>Recepción y análisis de ofertas</v>
          </cell>
          <cell r="I45" t="str">
            <v>Evaluación y desarrollo</v>
          </cell>
        </row>
        <row r="46">
          <cell r="F46" t="str">
            <v>Procesamiento del MDA y AUGC (asignación suplementaria de unidades de central eléctrica para confiabilidad)</v>
          </cell>
          <cell r="I46" t="str">
            <v>Adquisiciones</v>
          </cell>
        </row>
        <row r="47">
          <cell r="F47" t="str">
            <v>Administración del inventario de equipos de medición</v>
          </cell>
          <cell r="I47" t="str">
            <v>Servicios Generales</v>
          </cell>
        </row>
        <row r="48">
          <cell r="F48" t="str">
            <v>Recepción, validación, edición y estimación de energía</v>
          </cell>
          <cell r="I48" t="str">
            <v>Seguridad Física y Protección Civil</v>
          </cell>
        </row>
        <row r="49">
          <cell r="F49" t="str">
            <v>Generación de información de energía para liquidaciones</v>
          </cell>
          <cell r="I49" t="str">
            <v>Archivo y correspondencia</v>
          </cell>
        </row>
        <row r="50">
          <cell r="F50" t="str">
            <v>Facturación</v>
          </cell>
          <cell r="I50" t="str">
            <v>Planificación</v>
          </cell>
        </row>
        <row r="51">
          <cell r="F51" t="str">
            <v>Contabilidad de Mercado</v>
          </cell>
          <cell r="I51" t="str">
            <v>Glosa</v>
          </cell>
        </row>
        <row r="52">
          <cell r="F52" t="str">
            <v>Pagos</v>
          </cell>
          <cell r="I52" t="str">
            <v>Estados financieros</v>
          </cell>
        </row>
        <row r="53">
          <cell r="F53" t="str">
            <v>Riesgos Financieros</v>
          </cell>
          <cell r="I53" t="str">
            <v>Ingresos</v>
          </cell>
        </row>
        <row r="54">
          <cell r="F54" t="str">
            <v>Cámara de Compensación</v>
          </cell>
          <cell r="I54" t="str">
            <v>Pagos</v>
          </cell>
        </row>
        <row r="55">
          <cell r="F55" t="str">
            <v>Análisis de desempeño del Mercado</v>
          </cell>
          <cell r="I55" t="str">
            <v>Conciliación</v>
          </cell>
        </row>
        <row r="56">
          <cell r="F56" t="str">
            <v>Propuestas internas de ajustes a las Reglas del Mercado</v>
          </cell>
          <cell r="I56" t="str">
            <v>Juicios</v>
          </cell>
        </row>
        <row r="57">
          <cell r="F57" t="str">
            <v>Evaluación y propuesta de mejoras a las aplicaciones de Mercado</v>
          </cell>
          <cell r="I57" t="str">
            <v>Recursos</v>
          </cell>
        </row>
        <row r="58">
          <cell r="F58" t="str">
            <v>Administración de la base maestra del Mercado</v>
          </cell>
          <cell r="I58" t="str">
            <v>Consultas</v>
          </cell>
        </row>
        <row r="59">
          <cell r="F59" t="str">
            <v>Administración del Sistema de Información del Mercado</v>
          </cell>
          <cell r="I59" t="str">
            <v>Contratos y convenios de adquisiciones</v>
          </cell>
        </row>
        <row r="60">
          <cell r="F60" t="str">
            <v>Elaboración y publicación de Reportes del Mercado</v>
          </cell>
          <cell r="I60" t="str">
            <v>Convenios Interinstitucionales</v>
          </cell>
        </row>
        <row r="61">
          <cell r="F61" t="str">
            <v>Gestión de publicación de indicadores de Mercado</v>
          </cell>
          <cell r="I61" t="str">
            <v>Contratos del Mercado Eléctrico Mayorista</v>
          </cell>
        </row>
        <row r="62">
          <cell r="F62" t="str">
            <v>Cálculo de las Liquidaciones y Reliquidiciones</v>
          </cell>
          <cell r="I62" t="str">
            <v>Planeación estratégica</v>
          </cell>
        </row>
        <row r="63">
          <cell r="F63" t="str">
            <v>Validación de la información</v>
          </cell>
          <cell r="I63" t="str">
            <v>Procesos</v>
          </cell>
        </row>
        <row r="64">
          <cell r="F64" t="str">
            <v xml:space="preserve">Generación y Publicación de Estados de Cuenta </v>
          </cell>
          <cell r="I64" t="str">
            <v>Indicadores</v>
          </cell>
        </row>
        <row r="65">
          <cell r="F65" t="str">
            <v>Mercado de Corto Plazo</v>
          </cell>
          <cell r="I65" t="str">
            <v>Administración de Proyectos</v>
          </cell>
        </row>
        <row r="66">
          <cell r="F66" t="str">
            <v>Mercado de Mediano Plazo</v>
          </cell>
        </row>
        <row r="67">
          <cell r="F67" t="str">
            <v>Mercado de Largo Plazo</v>
          </cell>
        </row>
        <row r="68">
          <cell r="F68" t="str">
            <v>Subastas de DFT´s</v>
          </cell>
        </row>
        <row r="69">
          <cell r="F69" t="str">
            <v>DFT´s Legados</v>
          </cell>
        </row>
        <row r="70">
          <cell r="F70" t="str">
            <v>Balance de Potencia</v>
          </cell>
        </row>
        <row r="71">
          <cell r="F71" t="str">
            <v>CEL´s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  <sheetData sheetId="43" refreshError="1"/>
      <sheetData sheetId="44">
        <row r="7">
          <cell r="CV7" t="str">
            <v>ENERO</v>
          </cell>
        </row>
      </sheetData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 refreshError="1"/>
      <sheetData sheetId="53"/>
      <sheetData sheetId="54">
        <row r="12">
          <cell r="D12" t="str">
            <v>(Dll.07 / Bl.)</v>
          </cell>
        </row>
      </sheetData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>
        <row r="60">
          <cell r="B60">
            <v>152664.4</v>
          </cell>
        </row>
      </sheetData>
      <sheetData sheetId="70"/>
      <sheetData sheetId="71">
        <row r="7">
          <cell r="C7">
            <v>12551.774000000001</v>
          </cell>
        </row>
      </sheetData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>
        <row r="3">
          <cell r="C3">
            <v>2018</v>
          </cell>
        </row>
      </sheetData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>
        <row r="3">
          <cell r="C3">
            <v>2018</v>
          </cell>
        </row>
      </sheetData>
      <sheetData sheetId="107"/>
      <sheetData sheetId="108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/>
      <sheetData sheetId="127" refreshError="1"/>
      <sheetData sheetId="128" refreshError="1"/>
      <sheetData sheetId="129"/>
      <sheetData sheetId="130" refreshError="1"/>
      <sheetData sheetId="131" refreshError="1"/>
      <sheetData sheetId="132">
        <row r="2">
          <cell r="A2">
            <v>40909</v>
          </cell>
        </row>
      </sheetData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/>
      <sheetData sheetId="162">
        <row r="15">
          <cell r="D15">
            <v>40909</v>
          </cell>
        </row>
      </sheetData>
      <sheetData sheetId="163"/>
      <sheetData sheetId="164"/>
      <sheetData sheetId="165"/>
      <sheetData sheetId="166" refreshError="1"/>
      <sheetData sheetId="167"/>
      <sheetData sheetId="168" refreshError="1"/>
      <sheetData sheetId="169"/>
      <sheetData sheetId="170"/>
      <sheetData sheetId="171" refreshError="1"/>
      <sheetData sheetId="172"/>
      <sheetData sheetId="173" refreshError="1"/>
      <sheetData sheetId="174" refreshError="1"/>
      <sheetData sheetId="175" refreshError="1"/>
      <sheetData sheetId="176"/>
      <sheetData sheetId="177"/>
      <sheetData sheetId="178"/>
      <sheetData sheetId="179"/>
      <sheetData sheetId="180" refreshError="1"/>
      <sheetData sheetId="181" refreshError="1"/>
      <sheetData sheetId="182" refreshError="1"/>
      <sheetData sheetId="183" refreshError="1"/>
      <sheetData sheetId="184"/>
      <sheetData sheetId="185" refreshError="1"/>
      <sheetData sheetId="186"/>
      <sheetData sheetId="187" refreshError="1"/>
      <sheetData sheetId="188" refreshError="1"/>
      <sheetData sheetId="189" refreshError="1"/>
      <sheetData sheetId="190"/>
      <sheetData sheetId="191"/>
      <sheetData sheetId="192"/>
      <sheetData sheetId="193">
        <row r="1">
          <cell r="J1">
            <v>41299</v>
          </cell>
        </row>
      </sheetData>
      <sheetData sheetId="194"/>
      <sheetData sheetId="195"/>
      <sheetData sheetId="196"/>
      <sheetData sheetId="197"/>
      <sheetData sheetId="198"/>
      <sheetData sheetId="199"/>
      <sheetData sheetId="200">
        <row r="23">
          <cell r="F23">
            <v>21.234999999999999</v>
          </cell>
        </row>
      </sheetData>
      <sheetData sheetId="201">
        <row r="10">
          <cell r="M10">
            <v>740.9</v>
          </cell>
        </row>
      </sheetData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 refreshError="1"/>
      <sheetData sheetId="212" refreshError="1"/>
      <sheetData sheetId="213" refreshError="1"/>
      <sheetData sheetId="214" refreshError="1"/>
      <sheetData sheetId="215"/>
      <sheetData sheetId="216" refreshError="1"/>
      <sheetData sheetId="217" refreshError="1"/>
      <sheetData sheetId="218">
        <row r="3">
          <cell r="B3" t="str">
            <v>CURVA ESPERADA DE ENERGIA ALMACENADA (GWh)</v>
          </cell>
        </row>
      </sheetData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>
        <row r="4">
          <cell r="G4" t="str">
            <v>Emitidas</v>
          </cell>
        </row>
      </sheetData>
      <sheetData sheetId="235">
        <row r="30">
          <cell r="H30">
            <v>2019</v>
          </cell>
        </row>
      </sheetData>
      <sheetData sheetId="236" refreshError="1"/>
      <sheetData sheetId="237">
        <row r="2">
          <cell r="B2" t="str">
            <v>Energía Producida Neta (GWh) 1/</v>
          </cell>
        </row>
      </sheetData>
      <sheetData sheetId="238" refreshError="1"/>
      <sheetData sheetId="239">
        <row r="6">
          <cell r="B6">
            <v>2018</v>
          </cell>
        </row>
      </sheetData>
      <sheetData sheetId="240">
        <row r="11">
          <cell r="C11">
            <v>2019</v>
          </cell>
        </row>
      </sheetData>
      <sheetData sheetId="241">
        <row r="6">
          <cell r="H6" t="str">
            <v>Hidroeléctrica</v>
          </cell>
        </row>
      </sheetData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>
        <row r="8">
          <cell r="M8">
            <v>44166</v>
          </cell>
        </row>
      </sheetData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 refreshError="1"/>
      <sheetData sheetId="301"/>
      <sheetData sheetId="302"/>
      <sheetData sheetId="303"/>
      <sheetData sheetId="304"/>
      <sheetData sheetId="305"/>
      <sheetData sheetId="306">
        <row r="26">
          <cell r="G26">
            <v>5463.4500000000007</v>
          </cell>
        </row>
      </sheetData>
      <sheetData sheetId="307">
        <row r="55">
          <cell r="M55">
            <v>0</v>
          </cell>
        </row>
      </sheetData>
      <sheetData sheetId="308">
        <row r="84">
          <cell r="C84">
            <v>0</v>
          </cell>
        </row>
      </sheetData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>
        <row r="2">
          <cell r="F2" t="str">
            <v>Escenario de Precios de Combustibles  2008 - 2037</v>
          </cell>
        </row>
      </sheetData>
      <sheetData sheetId="319">
        <row r="2">
          <cell r="B2" t="str">
            <v>Escenario de Precios de Combustibles  2008 - 2037</v>
          </cell>
        </row>
      </sheetData>
      <sheetData sheetId="320">
        <row r="2">
          <cell r="F2" t="str">
            <v>Escenario de Precios de Combustibles  2008 - 2037</v>
          </cell>
        </row>
      </sheetData>
      <sheetData sheetId="321">
        <row r="2">
          <cell r="B2" t="str">
            <v>Escenario de Precios de Combustibles  2008-2037</v>
          </cell>
        </row>
      </sheetData>
      <sheetData sheetId="322">
        <row r="2">
          <cell r="B2" t="str">
            <v>Escenario de Precios de Combustibles  2008- 2037</v>
          </cell>
        </row>
      </sheetData>
      <sheetData sheetId="323">
        <row r="2">
          <cell r="D2" t="str">
            <v>Escenario de Precios de Combustibles  2008 -2037</v>
          </cell>
        </row>
      </sheetData>
      <sheetData sheetId="324">
        <row r="2">
          <cell r="D2" t="str">
            <v>Escenario de Precios de Combustibles  2008 - 2037</v>
          </cell>
        </row>
      </sheetData>
      <sheetData sheetId="325">
        <row r="2">
          <cell r="C2" t="str">
            <v>Escenario de Precios de Combustibles  2008 - 2037</v>
          </cell>
        </row>
      </sheetData>
      <sheetData sheetId="326">
        <row r="2">
          <cell r="C2" t="str">
            <v>Escenario de Precios de Combustibles  2008 - 2037</v>
          </cell>
        </row>
      </sheetData>
      <sheetData sheetId="327">
        <row r="2">
          <cell r="D2" t="str">
            <v>Escenario de Precios de Combustibles  2008 - 2037</v>
          </cell>
        </row>
      </sheetData>
      <sheetData sheetId="328">
        <row r="2">
          <cell r="D2" t="str">
            <v>Escenario de Precios de Combustibles  2008 - 2037</v>
          </cell>
        </row>
      </sheetData>
      <sheetData sheetId="329">
        <row r="2">
          <cell r="B2" t="str">
            <v>Escenario de Precios de Combustibles  2008 - 2037</v>
          </cell>
        </row>
      </sheetData>
      <sheetData sheetId="330">
        <row r="4">
          <cell r="C4" t="str">
            <v>AGUAMILPA</v>
          </cell>
        </row>
      </sheetData>
      <sheetData sheetId="331">
        <row r="4">
          <cell r="C4" t="str">
            <v>CA_1U659_CAI</v>
          </cell>
        </row>
      </sheetData>
      <sheetData sheetId="332">
        <row r="486">
          <cell r="L486" t="str">
            <v>110IMP3</v>
          </cell>
        </row>
      </sheetData>
      <sheetData sheetId="333" refreshError="1"/>
      <sheetData sheetId="334" refreshError="1"/>
      <sheetData sheetId="335">
        <row r="10">
          <cell r="V10" t="str">
            <v>Etiquetas de fila</v>
          </cell>
        </row>
      </sheetData>
      <sheetData sheetId="336" refreshError="1"/>
      <sheetData sheetId="337" refreshError="1"/>
      <sheetData sheetId="338">
        <row r="4">
          <cell r="C4">
            <v>2020</v>
          </cell>
        </row>
      </sheetData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>
        <row r="1">
          <cell r="B1" t="str">
            <v>Aguascalientes</v>
          </cell>
        </row>
      </sheetData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>
        <row r="10">
          <cell r="C10">
            <v>2020</v>
          </cell>
        </row>
      </sheetData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>
        <row r="8">
          <cell r="C8" t="str">
            <v>Consumo neto de los usuarios de SEN</v>
          </cell>
        </row>
      </sheetData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/>
      <sheetData sheetId="448"/>
      <sheetData sheetId="449"/>
      <sheetData sheetId="450" refreshError="1"/>
      <sheetData sheetId="451" refreshError="1"/>
      <sheetData sheetId="452"/>
      <sheetData sheetId="453">
        <row r="1">
          <cell r="A1" t="str">
            <v>Ascendente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75"/>
  <sheetViews>
    <sheetView topLeftCell="R1" zoomScale="130" zoomScaleNormal="130" workbookViewId="0">
      <selection activeCell="AC65" sqref="AC65"/>
    </sheetView>
  </sheetViews>
  <sheetFormatPr baseColWidth="10" defaultColWidth="8.88671875" defaultRowHeight="13.8"/>
  <cols>
    <col min="1" max="1" width="37.33203125" style="1" customWidth="1"/>
    <col min="2" max="9" width="9.6640625" style="1" customWidth="1"/>
    <col min="10" max="10" width="12.44140625" style="1" customWidth="1"/>
    <col min="11" max="11" width="9.6640625" style="1" customWidth="1"/>
    <col min="12" max="12" width="13.109375" style="1" customWidth="1"/>
    <col min="13" max="13" width="9.6640625" style="1" customWidth="1"/>
    <col min="14" max="14" width="1.6640625" style="1" customWidth="1"/>
    <col min="15" max="15" width="16" style="1" customWidth="1"/>
    <col min="16" max="16" width="27.109375" style="1" customWidth="1"/>
    <col min="17" max="17" width="15.109375" style="1" customWidth="1"/>
    <col min="18" max="18" width="2.33203125" style="1" customWidth="1"/>
    <col min="19" max="19" width="28.33203125" style="1" customWidth="1"/>
    <col min="20" max="21" width="16.33203125" style="1" customWidth="1"/>
    <col min="22" max="22" width="14.6640625" style="1" customWidth="1"/>
    <col min="23" max="16384" width="8.88671875" style="1"/>
  </cols>
  <sheetData>
    <row r="1" spans="1:22" ht="24.6" customHeight="1">
      <c r="A1" s="233" t="s">
        <v>29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S1" s="233" t="s">
        <v>54</v>
      </c>
      <c r="T1" s="233"/>
      <c r="U1" s="233"/>
      <c r="V1" s="233"/>
    </row>
    <row r="2" spans="1:22" ht="15.6" customHeight="1">
      <c r="A2" s="233"/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</row>
    <row r="3" spans="1:22" ht="9" customHeight="1">
      <c r="S3" s="228" t="s">
        <v>0</v>
      </c>
      <c r="T3" s="228" t="s">
        <v>1</v>
      </c>
      <c r="U3" s="228"/>
      <c r="V3" s="228" t="s">
        <v>53</v>
      </c>
    </row>
    <row r="4" spans="1:22" ht="42.6" customHeight="1">
      <c r="A4" s="228" t="s">
        <v>0</v>
      </c>
      <c r="B4" s="230" t="s">
        <v>1</v>
      </c>
      <c r="C4" s="231"/>
      <c r="D4" s="231"/>
      <c r="E4" s="231"/>
      <c r="F4" s="231"/>
      <c r="G4" s="231"/>
      <c r="H4" s="231"/>
      <c r="I4" s="231"/>
      <c r="J4" s="231"/>
      <c r="K4" s="231"/>
      <c r="L4" s="231"/>
      <c r="M4" s="231"/>
      <c r="O4" s="232" t="s">
        <v>33</v>
      </c>
      <c r="P4" s="232"/>
      <c r="Q4" s="232"/>
      <c r="S4" s="228"/>
      <c r="T4" s="228"/>
      <c r="U4" s="228"/>
      <c r="V4" s="228"/>
    </row>
    <row r="5" spans="1:22" ht="14.4" thickBot="1">
      <c r="A5" s="228"/>
      <c r="B5" s="2" t="s">
        <v>3</v>
      </c>
      <c r="C5" s="2" t="s">
        <v>4</v>
      </c>
      <c r="D5" s="2" t="s">
        <v>5</v>
      </c>
      <c r="E5" s="3" t="s">
        <v>6</v>
      </c>
      <c r="F5" s="4" t="s">
        <v>18</v>
      </c>
      <c r="G5" s="4" t="s">
        <v>19</v>
      </c>
      <c r="H5" s="4" t="s">
        <v>20</v>
      </c>
      <c r="I5" s="3" t="s">
        <v>21</v>
      </c>
      <c r="J5" s="4" t="s">
        <v>22</v>
      </c>
      <c r="K5" s="4" t="s">
        <v>23</v>
      </c>
      <c r="L5" s="4" t="s">
        <v>24</v>
      </c>
      <c r="M5" s="3" t="s">
        <v>25</v>
      </c>
      <c r="O5" s="5" t="s">
        <v>30</v>
      </c>
      <c r="P5" s="5" t="s">
        <v>34</v>
      </c>
      <c r="Q5" s="5" t="s">
        <v>31</v>
      </c>
      <c r="S5" s="228"/>
      <c r="T5" s="2" t="s">
        <v>6</v>
      </c>
      <c r="U5" s="2" t="s">
        <v>18</v>
      </c>
      <c r="V5" s="228"/>
    </row>
    <row r="6" spans="1:22" ht="14.4" thickBot="1">
      <c r="A6" s="12" t="s">
        <v>7</v>
      </c>
      <c r="B6" s="7">
        <v>100</v>
      </c>
      <c r="C6" s="7">
        <v>100</v>
      </c>
      <c r="D6" s="7">
        <v>100</v>
      </c>
      <c r="E6" s="8">
        <v>100</v>
      </c>
      <c r="F6" s="8">
        <v>100</v>
      </c>
      <c r="G6" s="9"/>
      <c r="H6" s="9"/>
      <c r="I6" s="9"/>
      <c r="J6" s="9"/>
      <c r="K6" s="9"/>
      <c r="L6" s="9"/>
      <c r="M6" s="9"/>
      <c r="S6" s="12" t="s">
        <v>7</v>
      </c>
      <c r="T6" s="7">
        <v>100</v>
      </c>
      <c r="U6" s="7">
        <v>100</v>
      </c>
      <c r="V6" s="11">
        <f t="shared" ref="V6:V16" si="0">((U6-T6)/T6)*100</f>
        <v>0</v>
      </c>
    </row>
    <row r="7" spans="1:22" ht="14.4" thickBot="1">
      <c r="A7" s="12" t="s">
        <v>8</v>
      </c>
      <c r="B7" s="7">
        <v>100</v>
      </c>
      <c r="C7" s="7">
        <v>100</v>
      </c>
      <c r="D7" s="7">
        <v>100</v>
      </c>
      <c r="E7" s="8">
        <v>100</v>
      </c>
      <c r="F7" s="8">
        <v>100</v>
      </c>
      <c r="G7" s="9"/>
      <c r="H7" s="9"/>
      <c r="I7" s="9"/>
      <c r="J7" s="9"/>
      <c r="K7" s="9"/>
      <c r="L7" s="9"/>
      <c r="M7" s="9"/>
      <c r="S7" s="12" t="s">
        <v>8</v>
      </c>
      <c r="T7" s="7">
        <v>100</v>
      </c>
      <c r="U7" s="7">
        <v>100</v>
      </c>
      <c r="V7" s="11">
        <f t="shared" si="0"/>
        <v>0</v>
      </c>
    </row>
    <row r="8" spans="1:22" ht="14.4" thickBot="1">
      <c r="A8" s="12" t="s">
        <v>9</v>
      </c>
      <c r="B8" s="7">
        <v>100</v>
      </c>
      <c r="C8" s="7">
        <v>100</v>
      </c>
      <c r="D8" s="7">
        <v>100</v>
      </c>
      <c r="E8" s="8">
        <v>100</v>
      </c>
      <c r="F8" s="8">
        <v>100</v>
      </c>
      <c r="G8" s="9"/>
      <c r="H8" s="9"/>
      <c r="I8" s="9"/>
      <c r="J8" s="9"/>
      <c r="K8" s="9"/>
      <c r="L8" s="9"/>
      <c r="M8" s="9"/>
      <c r="S8" s="12" t="s">
        <v>9</v>
      </c>
      <c r="T8" s="7">
        <v>100</v>
      </c>
      <c r="U8" s="7">
        <v>100</v>
      </c>
      <c r="V8" s="11">
        <f t="shared" si="0"/>
        <v>0</v>
      </c>
    </row>
    <row r="9" spans="1:22" ht="14.4" customHeight="1" thickBot="1">
      <c r="A9" s="12" t="s">
        <v>10</v>
      </c>
      <c r="B9" s="13">
        <v>96.210438971005814</v>
      </c>
      <c r="C9" s="13">
        <v>99.53806362432374</v>
      </c>
      <c r="D9" s="13">
        <v>99.706705727289432</v>
      </c>
      <c r="E9" s="14">
        <v>99.015393518518508</v>
      </c>
      <c r="F9" s="14">
        <v>98.64</v>
      </c>
      <c r="G9" s="9"/>
      <c r="H9" s="9"/>
      <c r="I9" s="9"/>
      <c r="J9" s="9"/>
      <c r="K9" s="9"/>
      <c r="L9" s="9"/>
      <c r="M9" s="9"/>
      <c r="S9" s="12" t="s">
        <v>10</v>
      </c>
      <c r="T9" s="13">
        <v>99.015393518518508</v>
      </c>
      <c r="U9" s="13">
        <v>98.64</v>
      </c>
      <c r="V9" s="11">
        <f t="shared" si="0"/>
        <v>-0.37912642184096212</v>
      </c>
    </row>
    <row r="10" spans="1:22" ht="14.4" thickBot="1">
      <c r="A10" s="12" t="s">
        <v>11</v>
      </c>
      <c r="B10" s="15">
        <v>85.031362007168454</v>
      </c>
      <c r="C10" s="7">
        <v>100</v>
      </c>
      <c r="D10" s="7">
        <v>100</v>
      </c>
      <c r="E10" s="8">
        <v>100</v>
      </c>
      <c r="F10" s="8">
        <v>100</v>
      </c>
      <c r="G10" s="9"/>
      <c r="H10" s="9"/>
      <c r="I10" s="9"/>
      <c r="J10" s="9"/>
      <c r="K10" s="9"/>
      <c r="L10" s="9"/>
      <c r="M10" s="9"/>
      <c r="S10" s="12" t="s">
        <v>11</v>
      </c>
      <c r="T10" s="7">
        <v>100</v>
      </c>
      <c r="U10" s="7">
        <v>100</v>
      </c>
      <c r="V10" s="11">
        <f t="shared" si="0"/>
        <v>0</v>
      </c>
    </row>
    <row r="11" spans="1:22" ht="14.4" thickBot="1">
      <c r="A11" s="12" t="s">
        <v>12</v>
      </c>
      <c r="B11" s="10">
        <v>58.320788530465947</v>
      </c>
      <c r="C11" s="13">
        <v>93.163359788359784</v>
      </c>
      <c r="D11" s="13">
        <v>98.534871565113505</v>
      </c>
      <c r="E11" s="14">
        <v>98.530015432098764</v>
      </c>
      <c r="F11" s="14">
        <v>98.72</v>
      </c>
      <c r="G11" s="9"/>
      <c r="H11" s="9"/>
      <c r="I11" s="9"/>
      <c r="J11" s="9"/>
      <c r="K11" s="9"/>
      <c r="L11" s="9"/>
      <c r="M11" s="9"/>
      <c r="S11" s="12" t="s">
        <v>12</v>
      </c>
      <c r="T11" s="13">
        <v>98.530015432098764</v>
      </c>
      <c r="U11" s="13">
        <v>98.72</v>
      </c>
      <c r="V11" s="11">
        <f t="shared" si="0"/>
        <v>0.19281897710871757</v>
      </c>
    </row>
    <row r="12" spans="1:22" ht="14.4" thickBot="1">
      <c r="A12" s="12" t="s">
        <v>13</v>
      </c>
      <c r="B12" s="7">
        <v>100</v>
      </c>
      <c r="C12" s="7">
        <v>100</v>
      </c>
      <c r="D12" s="7">
        <v>100</v>
      </c>
      <c r="E12" s="8">
        <v>100</v>
      </c>
      <c r="F12" s="8">
        <v>100</v>
      </c>
      <c r="G12" s="9"/>
      <c r="H12" s="9"/>
      <c r="I12" s="9"/>
      <c r="J12" s="9"/>
      <c r="K12" s="9"/>
      <c r="L12" s="9"/>
      <c r="M12" s="9"/>
      <c r="S12" s="12" t="s">
        <v>13</v>
      </c>
      <c r="T12" s="7">
        <v>100</v>
      </c>
      <c r="U12" s="7">
        <v>100</v>
      </c>
      <c r="V12" s="11">
        <f t="shared" si="0"/>
        <v>0</v>
      </c>
    </row>
    <row r="13" spans="1:22" ht="14.4" thickBot="1">
      <c r="A13" s="12" t="s">
        <v>14</v>
      </c>
      <c r="B13" s="7">
        <v>100</v>
      </c>
      <c r="C13" s="13">
        <v>99.973090277777771</v>
      </c>
      <c r="D13" s="7">
        <v>100</v>
      </c>
      <c r="E13" s="8">
        <v>100</v>
      </c>
      <c r="F13" s="8">
        <v>100</v>
      </c>
      <c r="G13" s="9"/>
      <c r="H13" s="9"/>
      <c r="I13" s="9"/>
      <c r="J13" s="9"/>
      <c r="K13" s="9"/>
      <c r="L13" s="9"/>
      <c r="M13" s="9"/>
      <c r="S13" s="12" t="s">
        <v>14</v>
      </c>
      <c r="T13" s="7">
        <v>100</v>
      </c>
      <c r="U13" s="7">
        <v>100</v>
      </c>
      <c r="V13" s="11">
        <f t="shared" si="0"/>
        <v>0</v>
      </c>
    </row>
    <row r="14" spans="1:22" ht="14.4" thickBot="1">
      <c r="A14" s="12" t="s">
        <v>15</v>
      </c>
      <c r="B14" s="7">
        <v>100</v>
      </c>
      <c r="C14" s="7">
        <v>100</v>
      </c>
      <c r="D14" s="7">
        <v>100</v>
      </c>
      <c r="E14" s="8">
        <v>100</v>
      </c>
      <c r="F14" s="8">
        <v>100</v>
      </c>
      <c r="G14" s="9"/>
      <c r="H14" s="9"/>
      <c r="I14" s="9"/>
      <c r="J14" s="9"/>
      <c r="K14" s="9"/>
      <c r="L14" s="9"/>
      <c r="M14" s="9"/>
      <c r="S14" s="12" t="s">
        <v>15</v>
      </c>
      <c r="T14" s="7">
        <v>100</v>
      </c>
      <c r="U14" s="7">
        <v>100</v>
      </c>
      <c r="V14" s="11">
        <f t="shared" si="0"/>
        <v>0</v>
      </c>
    </row>
    <row r="15" spans="1:22" ht="14.4" thickBot="1">
      <c r="A15" s="12" t="s">
        <v>16</v>
      </c>
      <c r="B15" s="7">
        <v>100</v>
      </c>
      <c r="C15" s="7">
        <v>100</v>
      </c>
      <c r="D15" s="7">
        <v>100</v>
      </c>
      <c r="E15" s="8">
        <v>99.998765432098764</v>
      </c>
      <c r="F15" s="8">
        <v>100</v>
      </c>
      <c r="G15" s="9"/>
      <c r="H15" s="9"/>
      <c r="I15" s="9"/>
      <c r="J15" s="9"/>
      <c r="K15" s="9"/>
      <c r="L15" s="9"/>
      <c r="M15" s="9"/>
      <c r="S15" s="12" t="s">
        <v>16</v>
      </c>
      <c r="T15" s="7">
        <v>99.998765432098764</v>
      </c>
      <c r="U15" s="7">
        <v>100</v>
      </c>
      <c r="V15" s="11">
        <f t="shared" si="0"/>
        <v>1.2345831430027479E-3</v>
      </c>
    </row>
    <row r="16" spans="1:22" ht="14.4" thickBot="1">
      <c r="A16" s="12" t="s">
        <v>17</v>
      </c>
      <c r="B16" s="7">
        <v>100</v>
      </c>
      <c r="C16" s="7">
        <v>100</v>
      </c>
      <c r="D16" s="7">
        <v>100</v>
      </c>
      <c r="E16" s="8">
        <v>100</v>
      </c>
      <c r="F16" s="8">
        <v>100</v>
      </c>
      <c r="G16" s="9"/>
      <c r="H16" s="9"/>
      <c r="I16" s="9"/>
      <c r="J16" s="9"/>
      <c r="K16" s="9"/>
      <c r="L16" s="9"/>
      <c r="M16" s="9"/>
      <c r="S16" s="12" t="s">
        <v>17</v>
      </c>
      <c r="T16" s="7">
        <v>100</v>
      </c>
      <c r="U16" s="7">
        <v>100</v>
      </c>
      <c r="V16" s="11">
        <f t="shared" si="0"/>
        <v>0</v>
      </c>
    </row>
    <row r="18" spans="1:22">
      <c r="A18" s="229" t="s">
        <v>32</v>
      </c>
      <c r="B18" s="229"/>
      <c r="C18" s="229"/>
      <c r="D18" s="229"/>
      <c r="E18" s="229"/>
      <c r="F18" s="229"/>
      <c r="G18" s="229"/>
      <c r="H18" s="229"/>
      <c r="I18" s="229"/>
      <c r="J18" s="229"/>
      <c r="K18" s="229"/>
      <c r="L18" s="229"/>
      <c r="M18" s="229"/>
    </row>
    <row r="19" spans="1:22">
      <c r="A19" s="16" t="s">
        <v>37</v>
      </c>
      <c r="B19" s="17">
        <v>90</v>
      </c>
      <c r="C19" s="17">
        <v>90</v>
      </c>
      <c r="D19" s="17">
        <v>90</v>
      </c>
      <c r="E19" s="17">
        <v>90</v>
      </c>
      <c r="F19" s="17">
        <v>90</v>
      </c>
      <c r="G19" s="17">
        <v>90</v>
      </c>
      <c r="H19" s="17">
        <v>90</v>
      </c>
      <c r="I19" s="17">
        <v>90</v>
      </c>
      <c r="J19" s="17">
        <v>90</v>
      </c>
      <c r="K19" s="17">
        <v>90</v>
      </c>
      <c r="L19" s="17">
        <v>90</v>
      </c>
      <c r="M19" s="17">
        <v>90</v>
      </c>
    </row>
    <row r="20" spans="1:22">
      <c r="A20" s="18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</row>
    <row r="22" spans="1:22" ht="35.4" customHeight="1">
      <c r="A22" s="228" t="s">
        <v>0</v>
      </c>
      <c r="B22" s="230" t="s">
        <v>2</v>
      </c>
      <c r="C22" s="231"/>
      <c r="D22" s="231"/>
      <c r="E22" s="231"/>
      <c r="F22" s="231"/>
      <c r="G22" s="231"/>
      <c r="H22" s="231"/>
      <c r="I22" s="231"/>
      <c r="J22" s="231"/>
      <c r="K22" s="231"/>
      <c r="L22" s="231"/>
      <c r="M22" s="231"/>
      <c r="O22" s="232" t="s">
        <v>33</v>
      </c>
      <c r="P22" s="232"/>
      <c r="Q22" s="232"/>
      <c r="S22" s="228" t="s">
        <v>0</v>
      </c>
      <c r="T22" s="228" t="s">
        <v>2</v>
      </c>
      <c r="U22" s="228"/>
      <c r="V22" s="228" t="s">
        <v>53</v>
      </c>
    </row>
    <row r="23" spans="1:22" ht="14.4" thickBot="1">
      <c r="A23" s="228"/>
      <c r="B23" s="2" t="s">
        <v>3</v>
      </c>
      <c r="C23" s="2" t="s">
        <v>4</v>
      </c>
      <c r="D23" s="2" t="s">
        <v>5</v>
      </c>
      <c r="E23" s="3" t="s">
        <v>6</v>
      </c>
      <c r="F23" s="2" t="s">
        <v>18</v>
      </c>
      <c r="G23" s="2" t="s">
        <v>19</v>
      </c>
      <c r="H23" s="2" t="s">
        <v>20</v>
      </c>
      <c r="I23" s="3" t="s">
        <v>21</v>
      </c>
      <c r="J23" s="2" t="s">
        <v>22</v>
      </c>
      <c r="K23" s="2" t="s">
        <v>23</v>
      </c>
      <c r="L23" s="2" t="s">
        <v>24</v>
      </c>
      <c r="M23" s="3" t="s">
        <v>25</v>
      </c>
      <c r="O23" s="5" t="s">
        <v>30</v>
      </c>
      <c r="P23" s="5" t="s">
        <v>34</v>
      </c>
      <c r="Q23" s="5" t="s">
        <v>31</v>
      </c>
      <c r="S23" s="228"/>
      <c r="T23" s="228"/>
      <c r="U23" s="228"/>
      <c r="V23" s="228"/>
    </row>
    <row r="24" spans="1:22" ht="14.4" thickBot="1">
      <c r="A24" s="6" t="s">
        <v>52</v>
      </c>
      <c r="B24" s="13">
        <v>84.869797406468479</v>
      </c>
      <c r="C24" s="15">
        <v>79.823587174429861</v>
      </c>
      <c r="D24" s="13">
        <v>88.449584812063193</v>
      </c>
      <c r="E24" s="13">
        <v>88.028999429197739</v>
      </c>
      <c r="F24" s="15">
        <v>87.85</v>
      </c>
      <c r="G24" s="9"/>
      <c r="H24" s="9"/>
      <c r="I24" s="9"/>
      <c r="J24" s="9"/>
      <c r="K24" s="9"/>
      <c r="L24" s="9"/>
      <c r="M24" s="9"/>
      <c r="O24" s="20" t="s">
        <v>35</v>
      </c>
      <c r="P24" s="21" t="s">
        <v>39</v>
      </c>
      <c r="Q24" s="10" t="s">
        <v>38</v>
      </c>
      <c r="S24" s="228"/>
      <c r="T24" s="2" t="s">
        <v>6</v>
      </c>
      <c r="U24" s="2" t="s">
        <v>18</v>
      </c>
      <c r="V24" s="228"/>
    </row>
    <row r="25" spans="1:22" ht="14.4" thickBot="1">
      <c r="A25" s="12" t="s">
        <v>8</v>
      </c>
      <c r="B25" s="7">
        <v>100</v>
      </c>
      <c r="C25" s="7">
        <v>100</v>
      </c>
      <c r="D25" s="7">
        <v>100</v>
      </c>
      <c r="E25" s="7">
        <v>100</v>
      </c>
      <c r="F25" s="13">
        <v>100</v>
      </c>
      <c r="G25" s="9"/>
      <c r="H25" s="9"/>
      <c r="I25" s="9"/>
      <c r="J25" s="9"/>
      <c r="K25" s="9"/>
      <c r="L25" s="9"/>
      <c r="M25" s="9"/>
      <c r="S25" s="12" t="s">
        <v>7</v>
      </c>
      <c r="T25" s="13">
        <v>97.724176198257069</v>
      </c>
      <c r="U25" s="13">
        <v>97.38</v>
      </c>
      <c r="V25" s="11">
        <f t="shared" ref="V25:V35" si="1">((U25-T25)/T25)*100</f>
        <v>-0.35219145522273776</v>
      </c>
    </row>
    <row r="26" spans="1:22" ht="14.4" thickBot="1">
      <c r="A26" s="12" t="s">
        <v>9</v>
      </c>
      <c r="B26" s="7">
        <v>100</v>
      </c>
      <c r="C26" s="7">
        <v>100</v>
      </c>
      <c r="D26" s="7">
        <v>100</v>
      </c>
      <c r="E26" s="7">
        <v>100</v>
      </c>
      <c r="F26" s="13">
        <v>100</v>
      </c>
      <c r="G26" s="9"/>
      <c r="H26" s="9"/>
      <c r="I26" s="9"/>
      <c r="J26" s="9"/>
      <c r="K26" s="9"/>
      <c r="L26" s="9"/>
      <c r="M26" s="9"/>
      <c r="S26" s="12" t="s">
        <v>8</v>
      </c>
      <c r="T26" s="7">
        <v>100</v>
      </c>
      <c r="U26" s="13">
        <v>100</v>
      </c>
      <c r="V26" s="11">
        <f t="shared" si="1"/>
        <v>0</v>
      </c>
    </row>
    <row r="27" spans="1:22" ht="14.4" thickBot="1">
      <c r="A27" s="12" t="s">
        <v>10</v>
      </c>
      <c r="B27" s="15">
        <v>88.038933807141987</v>
      </c>
      <c r="C27" s="13">
        <v>91.035525111634016</v>
      </c>
      <c r="D27" s="15">
        <v>88.955541034609681</v>
      </c>
      <c r="E27" s="15">
        <v>88.230324074074076</v>
      </c>
      <c r="F27" s="15">
        <v>86.810900000000004</v>
      </c>
      <c r="G27" s="9"/>
      <c r="H27" s="9"/>
      <c r="I27" s="9"/>
      <c r="J27" s="9"/>
      <c r="K27" s="9"/>
      <c r="L27" s="9"/>
      <c r="M27" s="9"/>
      <c r="S27" s="12" t="s">
        <v>9</v>
      </c>
      <c r="T27" s="7">
        <v>100</v>
      </c>
      <c r="U27" s="13">
        <v>100</v>
      </c>
      <c r="V27" s="11">
        <f t="shared" si="1"/>
        <v>0</v>
      </c>
    </row>
    <row r="28" spans="1:22" ht="14.4" thickBot="1">
      <c r="A28" s="12" t="s">
        <v>11</v>
      </c>
      <c r="B28" s="7">
        <v>100</v>
      </c>
      <c r="C28" s="13">
        <v>99.937996031746039</v>
      </c>
      <c r="D28" s="13">
        <v>99.932795698924721</v>
      </c>
      <c r="E28" s="13">
        <v>99.907407407407405</v>
      </c>
      <c r="F28" s="13">
        <v>99.921599999999998</v>
      </c>
      <c r="G28" s="9"/>
      <c r="H28" s="9"/>
      <c r="I28" s="9"/>
      <c r="J28" s="9"/>
      <c r="K28" s="9"/>
      <c r="L28" s="9"/>
      <c r="M28" s="9"/>
      <c r="S28" s="12" t="s">
        <v>10</v>
      </c>
      <c r="T28" s="15">
        <v>88.230324074074076</v>
      </c>
      <c r="U28" s="15">
        <v>86.810900000000004</v>
      </c>
      <c r="V28" s="11">
        <f t="shared" si="1"/>
        <v>-1.6087712347994891</v>
      </c>
    </row>
    <row r="29" spans="1:22" ht="14.4" thickBot="1">
      <c r="A29" s="12" t="s">
        <v>12</v>
      </c>
      <c r="B29" s="10">
        <v>58.320788530465947</v>
      </c>
      <c r="C29" s="13">
        <v>93.163359788359784</v>
      </c>
      <c r="D29" s="13">
        <v>98.534871565113505</v>
      </c>
      <c r="E29" s="13">
        <v>98.530015432098764</v>
      </c>
      <c r="F29" s="13">
        <v>97.883499999999998</v>
      </c>
      <c r="G29" s="9"/>
      <c r="H29" s="9"/>
      <c r="I29" s="9"/>
      <c r="J29" s="9"/>
      <c r="K29" s="9"/>
      <c r="L29" s="9"/>
      <c r="M29" s="9"/>
      <c r="S29" s="12" t="s">
        <v>11</v>
      </c>
      <c r="T29" s="13">
        <v>99.907407407407405</v>
      </c>
      <c r="U29" s="13">
        <v>99.921599999999998</v>
      </c>
      <c r="V29" s="11">
        <f t="shared" si="1"/>
        <v>1.4205746061168357E-2</v>
      </c>
    </row>
    <row r="30" spans="1:22" ht="14.4" thickBot="1">
      <c r="A30" s="12" t="s">
        <v>13</v>
      </c>
      <c r="B30" s="7">
        <v>100</v>
      </c>
      <c r="C30" s="7">
        <v>100</v>
      </c>
      <c r="D30" s="13">
        <v>99.984318996415766</v>
      </c>
      <c r="E30" s="13">
        <v>100</v>
      </c>
      <c r="F30" s="13">
        <v>99.997799999999998</v>
      </c>
      <c r="G30" s="9"/>
      <c r="H30" s="9"/>
      <c r="I30" s="9"/>
      <c r="J30" s="9"/>
      <c r="K30" s="9"/>
      <c r="L30" s="9"/>
      <c r="M30" s="9"/>
      <c r="S30" s="12" t="s">
        <v>12</v>
      </c>
      <c r="T30" s="13">
        <v>98.530015432098764</v>
      </c>
      <c r="U30" s="13">
        <v>97.883499999999998</v>
      </c>
      <c r="V30" s="11">
        <f t="shared" si="1"/>
        <v>-0.65616089601072658</v>
      </c>
    </row>
    <row r="31" spans="1:22" ht="14.4" thickBot="1">
      <c r="A31" s="12" t="s">
        <v>14</v>
      </c>
      <c r="B31" s="13">
        <v>87.629928315412187</v>
      </c>
      <c r="C31" s="15">
        <v>85.11159586940822</v>
      </c>
      <c r="D31" s="15">
        <v>85.553352747909528</v>
      </c>
      <c r="E31" s="10">
        <v>81.727970679012344</v>
      </c>
      <c r="F31" s="10">
        <v>81.763900000000007</v>
      </c>
      <c r="G31" s="9"/>
      <c r="H31" s="9"/>
      <c r="I31" s="9"/>
      <c r="J31" s="9"/>
      <c r="K31" s="9"/>
      <c r="L31" s="9"/>
      <c r="M31" s="9"/>
      <c r="S31" s="12" t="s">
        <v>13</v>
      </c>
      <c r="T31" s="13">
        <v>100</v>
      </c>
      <c r="U31" s="13">
        <v>99.997799999999998</v>
      </c>
      <c r="V31" s="11">
        <f t="shared" si="1"/>
        <v>-2.2000000000019782E-3</v>
      </c>
    </row>
    <row r="32" spans="1:22" ht="14.4" thickBot="1">
      <c r="A32" s="12" t="s">
        <v>15</v>
      </c>
      <c r="B32" s="13">
        <v>100</v>
      </c>
      <c r="C32" s="13">
        <v>98.888888888888886</v>
      </c>
      <c r="D32" s="7">
        <v>100</v>
      </c>
      <c r="E32" s="7">
        <v>100</v>
      </c>
      <c r="F32" s="13">
        <v>100</v>
      </c>
      <c r="G32" s="9"/>
      <c r="H32" s="9"/>
      <c r="I32" s="9"/>
      <c r="J32" s="9"/>
      <c r="K32" s="9"/>
      <c r="L32" s="9"/>
      <c r="M32" s="9"/>
      <c r="S32" s="12" t="s">
        <v>14</v>
      </c>
      <c r="T32" s="10">
        <v>81.727970679012344</v>
      </c>
      <c r="U32" s="10">
        <v>81.763900000000007</v>
      </c>
      <c r="V32" s="11">
        <f t="shared" si="1"/>
        <v>4.3962086283501914E-2</v>
      </c>
    </row>
    <row r="33" spans="1:22" ht="14.4" thickBot="1">
      <c r="A33" s="12" t="s">
        <v>16</v>
      </c>
      <c r="B33" s="13">
        <v>99.587589605734777</v>
      </c>
      <c r="C33" s="13">
        <v>99.920965608465607</v>
      </c>
      <c r="D33" s="13">
        <v>99.983422939068106</v>
      </c>
      <c r="E33" s="13">
        <v>99.991743827160491</v>
      </c>
      <c r="F33" s="13">
        <v>99.987099999999998</v>
      </c>
      <c r="G33" s="9"/>
      <c r="H33" s="9"/>
      <c r="I33" s="9"/>
      <c r="J33" s="9"/>
      <c r="K33" s="9"/>
      <c r="L33" s="9"/>
      <c r="M33" s="9"/>
      <c r="S33" s="12" t="s">
        <v>15</v>
      </c>
      <c r="T33" s="7">
        <v>100</v>
      </c>
      <c r="U33" s="13">
        <v>100</v>
      </c>
      <c r="V33" s="11">
        <f t="shared" si="1"/>
        <v>0</v>
      </c>
    </row>
    <row r="34" spans="1:22" ht="14.4" thickBot="1">
      <c r="A34" s="12" t="s">
        <v>17</v>
      </c>
      <c r="B34" s="13">
        <v>99.989396654719229</v>
      </c>
      <c r="C34" s="7">
        <v>100</v>
      </c>
      <c r="D34" s="7">
        <v>100</v>
      </c>
      <c r="E34" s="13">
        <v>99.930401234567896</v>
      </c>
      <c r="F34" s="13">
        <v>99.9482</v>
      </c>
      <c r="G34" s="9"/>
      <c r="H34" s="9"/>
      <c r="I34" s="9"/>
      <c r="J34" s="9"/>
      <c r="K34" s="9"/>
      <c r="L34" s="9"/>
      <c r="M34" s="9"/>
      <c r="S34" s="12" t="s">
        <v>16</v>
      </c>
      <c r="T34" s="13">
        <v>99.991743827160491</v>
      </c>
      <c r="U34" s="13">
        <v>99.987099999999998</v>
      </c>
      <c r="V34" s="11">
        <f t="shared" si="1"/>
        <v>-4.6442105945464366E-3</v>
      </c>
    </row>
    <row r="35" spans="1:22">
      <c r="S35" s="12" t="s">
        <v>17</v>
      </c>
      <c r="T35" s="13">
        <v>99.930401234567896</v>
      </c>
      <c r="U35" s="13">
        <v>99.9482</v>
      </c>
      <c r="V35" s="11">
        <f t="shared" si="1"/>
        <v>1.7811161780812906E-2</v>
      </c>
    </row>
    <row r="36" spans="1:22">
      <c r="A36" s="229" t="s">
        <v>32</v>
      </c>
      <c r="B36" s="229"/>
      <c r="C36" s="229"/>
      <c r="D36" s="229"/>
      <c r="E36" s="229"/>
      <c r="F36" s="229"/>
      <c r="G36" s="229"/>
      <c r="H36" s="229"/>
      <c r="I36" s="229"/>
      <c r="J36" s="229"/>
      <c r="K36" s="229"/>
      <c r="L36" s="229"/>
      <c r="M36" s="229"/>
    </row>
    <row r="37" spans="1:22">
      <c r="A37" s="16" t="s">
        <v>40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</row>
    <row r="38" spans="1:22">
      <c r="A38" s="18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</row>
    <row r="40" spans="1:22" ht="18" customHeight="1">
      <c r="A40" s="228" t="s">
        <v>0</v>
      </c>
      <c r="B40" s="230" t="s">
        <v>26</v>
      </c>
      <c r="C40" s="231"/>
      <c r="D40" s="231"/>
      <c r="E40" s="231"/>
      <c r="F40" s="231"/>
      <c r="G40" s="231"/>
      <c r="H40" s="231"/>
      <c r="I40" s="231"/>
      <c r="J40" s="231"/>
      <c r="K40" s="231"/>
      <c r="L40" s="231"/>
      <c r="M40" s="231"/>
      <c r="O40" s="232" t="s">
        <v>33</v>
      </c>
      <c r="P40" s="232"/>
      <c r="Q40" s="232"/>
      <c r="S40" s="228" t="s">
        <v>0</v>
      </c>
      <c r="T40" s="228" t="s">
        <v>26</v>
      </c>
      <c r="U40" s="228"/>
      <c r="V40" s="228" t="s">
        <v>53</v>
      </c>
    </row>
    <row r="41" spans="1:22" ht="14.4" thickBot="1">
      <c r="A41" s="228"/>
      <c r="B41" s="2" t="s">
        <v>3</v>
      </c>
      <c r="C41" s="2" t="s">
        <v>4</v>
      </c>
      <c r="D41" s="2" t="s">
        <v>5</v>
      </c>
      <c r="E41" s="3" t="s">
        <v>6</v>
      </c>
      <c r="F41" s="2" t="s">
        <v>18</v>
      </c>
      <c r="G41" s="2" t="s">
        <v>19</v>
      </c>
      <c r="H41" s="2" t="s">
        <v>20</v>
      </c>
      <c r="I41" s="3" t="s">
        <v>21</v>
      </c>
      <c r="J41" s="2" t="s">
        <v>22</v>
      </c>
      <c r="K41" s="2" t="s">
        <v>23</v>
      </c>
      <c r="L41" s="2" t="s">
        <v>24</v>
      </c>
      <c r="M41" s="3" t="s">
        <v>25</v>
      </c>
      <c r="O41" s="5" t="s">
        <v>30</v>
      </c>
      <c r="P41" s="5" t="s">
        <v>34</v>
      </c>
      <c r="Q41" s="5" t="s">
        <v>31</v>
      </c>
      <c r="S41" s="228"/>
      <c r="T41" s="228"/>
      <c r="U41" s="228"/>
      <c r="V41" s="228"/>
    </row>
    <row r="42" spans="1:22" ht="14.4" thickBot="1">
      <c r="A42" s="6" t="s">
        <v>52</v>
      </c>
      <c r="B42" s="7">
        <v>99.999991786140967</v>
      </c>
      <c r="C42" s="7">
        <v>100</v>
      </c>
      <c r="D42" s="7">
        <v>100</v>
      </c>
      <c r="E42" s="22">
        <v>99.996229166666666</v>
      </c>
      <c r="F42" s="7">
        <v>100</v>
      </c>
      <c r="G42" s="9"/>
      <c r="H42" s="9"/>
      <c r="I42" s="9"/>
      <c r="J42" s="9"/>
      <c r="K42" s="9"/>
      <c r="L42" s="9"/>
      <c r="M42" s="9"/>
      <c r="O42" s="20" t="s">
        <v>42</v>
      </c>
      <c r="P42" s="21" t="s">
        <v>43</v>
      </c>
      <c r="Q42" s="10" t="s">
        <v>44</v>
      </c>
      <c r="S42" s="228"/>
      <c r="T42" s="2" t="s">
        <v>6</v>
      </c>
      <c r="U42" s="2" t="s">
        <v>18</v>
      </c>
      <c r="V42" s="228"/>
    </row>
    <row r="43" spans="1:22" ht="14.4" thickBot="1">
      <c r="A43" s="12" t="s">
        <v>16</v>
      </c>
      <c r="B43" s="7">
        <v>100</v>
      </c>
      <c r="C43" s="7">
        <v>100</v>
      </c>
      <c r="D43" s="7">
        <v>100</v>
      </c>
      <c r="E43" s="22">
        <v>99.994100000000003</v>
      </c>
      <c r="F43" s="7">
        <v>100</v>
      </c>
      <c r="G43" s="9"/>
      <c r="H43" s="9"/>
      <c r="I43" s="9"/>
      <c r="J43" s="9"/>
      <c r="K43" s="9"/>
      <c r="L43" s="9"/>
      <c r="M43" s="9"/>
      <c r="S43" s="12" t="s">
        <v>7</v>
      </c>
      <c r="T43" s="22">
        <v>99.999845679012338</v>
      </c>
      <c r="U43" s="7">
        <v>100</v>
      </c>
      <c r="V43" s="33">
        <f>((U43-T43)/T43)*100</f>
        <v>1.5432122581158906E-4</v>
      </c>
    </row>
    <row r="44" spans="1:22" ht="14.4" thickBot="1">
      <c r="A44" s="12" t="s">
        <v>17</v>
      </c>
      <c r="B44" s="22">
        <v>99.999178614097971</v>
      </c>
      <c r="C44" s="7">
        <v>100</v>
      </c>
      <c r="D44" s="7">
        <v>100</v>
      </c>
      <c r="E44" s="22">
        <v>99.999099999999999</v>
      </c>
      <c r="F44" s="7">
        <v>100</v>
      </c>
      <c r="G44" s="9"/>
      <c r="H44" s="9"/>
      <c r="I44" s="9"/>
      <c r="J44" s="9"/>
      <c r="K44" s="9"/>
      <c r="L44" s="9"/>
      <c r="M44" s="9"/>
      <c r="S44" s="12" t="s">
        <v>16</v>
      </c>
      <c r="T44" s="22">
        <v>99.994100000000003</v>
      </c>
      <c r="U44" s="7">
        <v>100</v>
      </c>
      <c r="V44" s="33">
        <f>((U44-T44)/T44)*100</f>
        <v>5.9003481205360192E-3</v>
      </c>
    </row>
    <row r="45" spans="1:22">
      <c r="S45" s="12" t="s">
        <v>17</v>
      </c>
      <c r="T45" s="22">
        <v>99.999099999999999</v>
      </c>
      <c r="U45" s="7">
        <v>100</v>
      </c>
      <c r="V45" s="33">
        <f>((U45-T45)/T45)*100</f>
        <v>9.0000810007435591E-4</v>
      </c>
    </row>
    <row r="46" spans="1:22">
      <c r="A46" s="229" t="s">
        <v>32</v>
      </c>
      <c r="B46" s="229"/>
      <c r="C46" s="229"/>
      <c r="D46" s="229"/>
      <c r="E46" s="229"/>
      <c r="F46" s="229"/>
      <c r="G46" s="229"/>
      <c r="H46" s="229"/>
      <c r="I46" s="229"/>
      <c r="J46" s="229"/>
      <c r="K46" s="229"/>
      <c r="L46" s="229"/>
      <c r="M46" s="229"/>
    </row>
    <row r="47" spans="1:22">
      <c r="A47" s="16" t="s">
        <v>41</v>
      </c>
      <c r="B47" s="23">
        <v>99.979502688172033</v>
      </c>
      <c r="C47" s="23">
        <v>99.977306547619051</v>
      </c>
      <c r="D47" s="23">
        <v>99.979502688172033</v>
      </c>
      <c r="E47" s="23">
        <v>99.97881944444444</v>
      </c>
      <c r="F47" s="23">
        <v>99.979502688172033</v>
      </c>
      <c r="G47" s="23">
        <v>99.97881944444444</v>
      </c>
      <c r="H47" s="23">
        <v>99.979502688172033</v>
      </c>
      <c r="I47" s="23">
        <v>99.979502688172033</v>
      </c>
      <c r="J47" s="23">
        <v>99.97881944444444</v>
      </c>
      <c r="K47" s="23">
        <v>99.979502688172033</v>
      </c>
      <c r="L47" s="23">
        <v>99.97881944444444</v>
      </c>
      <c r="M47" s="23">
        <v>99.979502688172033</v>
      </c>
    </row>
    <row r="48" spans="1:22">
      <c r="A48" s="18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</row>
    <row r="49" spans="1:22">
      <c r="O49" s="232" t="s">
        <v>33</v>
      </c>
      <c r="P49" s="232"/>
      <c r="Q49" s="232"/>
      <c r="S49" s="228" t="s">
        <v>0</v>
      </c>
      <c r="T49" s="228" t="s">
        <v>27</v>
      </c>
      <c r="U49" s="228"/>
      <c r="V49" s="228" t="s">
        <v>53</v>
      </c>
    </row>
    <row r="50" spans="1:22" ht="20.399999999999999" customHeight="1">
      <c r="A50" s="228" t="s">
        <v>0</v>
      </c>
      <c r="B50" s="230" t="s">
        <v>27</v>
      </c>
      <c r="C50" s="231"/>
      <c r="D50" s="231"/>
      <c r="E50" s="231"/>
      <c r="F50" s="231"/>
      <c r="G50" s="231"/>
      <c r="H50" s="231"/>
      <c r="I50" s="231"/>
      <c r="J50" s="231"/>
      <c r="K50" s="231"/>
      <c r="L50" s="231"/>
      <c r="M50" s="231"/>
      <c r="O50" s="5" t="s">
        <v>30</v>
      </c>
      <c r="P50" s="5" t="s">
        <v>34</v>
      </c>
      <c r="Q50" s="5" t="s">
        <v>31</v>
      </c>
      <c r="S50" s="228"/>
      <c r="T50" s="228"/>
      <c r="U50" s="228"/>
      <c r="V50" s="228"/>
    </row>
    <row r="51" spans="1:22" ht="14.4" thickBot="1">
      <c r="A51" s="228"/>
      <c r="B51" s="2" t="s">
        <v>3</v>
      </c>
      <c r="C51" s="2" t="s">
        <v>4</v>
      </c>
      <c r="D51" s="2" t="s">
        <v>5</v>
      </c>
      <c r="E51" s="3" t="s">
        <v>6</v>
      </c>
      <c r="F51" s="2" t="s">
        <v>18</v>
      </c>
      <c r="G51" s="2" t="s">
        <v>19</v>
      </c>
      <c r="H51" s="2" t="s">
        <v>20</v>
      </c>
      <c r="I51" s="3" t="s">
        <v>21</v>
      </c>
      <c r="J51" s="2" t="s">
        <v>22</v>
      </c>
      <c r="K51" s="2" t="s">
        <v>23</v>
      </c>
      <c r="L51" s="2" t="s">
        <v>24</v>
      </c>
      <c r="M51" s="3" t="s">
        <v>25</v>
      </c>
      <c r="O51" s="20" t="s">
        <v>46</v>
      </c>
      <c r="P51" s="21" t="s">
        <v>47</v>
      </c>
      <c r="Q51" s="10" t="s">
        <v>36</v>
      </c>
      <c r="S51" s="228"/>
      <c r="T51" s="2" t="s">
        <v>6</v>
      </c>
      <c r="U51" s="2" t="s">
        <v>18</v>
      </c>
      <c r="V51" s="228"/>
    </row>
    <row r="52" spans="1:22" ht="14.4" thickBot="1">
      <c r="A52" s="12" t="s">
        <v>7</v>
      </c>
      <c r="B52" s="7">
        <v>100</v>
      </c>
      <c r="C52" s="7">
        <v>100</v>
      </c>
      <c r="D52" s="7">
        <v>100</v>
      </c>
      <c r="E52" s="7">
        <v>100</v>
      </c>
      <c r="F52" s="22">
        <v>98.624600000000001</v>
      </c>
      <c r="G52" s="9"/>
      <c r="H52" s="9"/>
      <c r="I52" s="9"/>
      <c r="J52" s="9"/>
      <c r="K52" s="9"/>
      <c r="L52" s="9"/>
      <c r="M52" s="9"/>
      <c r="S52" s="12" t="s">
        <v>7</v>
      </c>
      <c r="T52" s="7">
        <v>100</v>
      </c>
      <c r="U52" s="22">
        <v>98.624600000000001</v>
      </c>
      <c r="V52" s="11">
        <f>((U52-T52)/T52)*100</f>
        <v>-1.3753999999999991</v>
      </c>
    </row>
    <row r="53" spans="1:22" ht="14.4" thickBot="1">
      <c r="A53" s="12" t="s">
        <v>15</v>
      </c>
      <c r="B53" s="7">
        <v>100</v>
      </c>
      <c r="C53" s="7">
        <v>100</v>
      </c>
      <c r="D53" s="7">
        <v>100</v>
      </c>
      <c r="E53" s="7">
        <v>100</v>
      </c>
      <c r="F53" s="7">
        <v>100</v>
      </c>
      <c r="G53" s="9"/>
      <c r="H53" s="9"/>
      <c r="I53" s="9"/>
      <c r="J53" s="9"/>
      <c r="K53" s="9"/>
      <c r="L53" s="9"/>
      <c r="M53" s="9"/>
      <c r="S53" s="12" t="s">
        <v>15</v>
      </c>
      <c r="T53" s="7">
        <v>100</v>
      </c>
      <c r="U53" s="7">
        <v>100</v>
      </c>
      <c r="V53" s="11">
        <f>((U53-T53)/T53)*100</f>
        <v>0</v>
      </c>
    </row>
    <row r="54" spans="1:22" ht="14.4" thickBot="1">
      <c r="A54" s="12" t="s">
        <v>16</v>
      </c>
      <c r="B54" s="22">
        <v>99.596774193548384</v>
      </c>
      <c r="C54" s="22">
        <v>99.920965608465607</v>
      </c>
      <c r="D54" s="22">
        <v>99.983422939068106</v>
      </c>
      <c r="E54" s="22">
        <v>99.991743827160491</v>
      </c>
      <c r="F54" s="22">
        <v>99.987099999999998</v>
      </c>
      <c r="G54" s="9"/>
      <c r="H54" s="9"/>
      <c r="I54" s="9"/>
      <c r="J54" s="9"/>
      <c r="K54" s="9"/>
      <c r="L54" s="9"/>
      <c r="M54" s="9"/>
      <c r="S54" s="12" t="s">
        <v>16</v>
      </c>
      <c r="T54" s="22">
        <v>99.991743827160491</v>
      </c>
      <c r="U54" s="22">
        <v>99.987099999999998</v>
      </c>
      <c r="V54" s="11">
        <f>((U54-T54)/T54)*100</f>
        <v>-4.6442105945464366E-3</v>
      </c>
    </row>
    <row r="55" spans="1:22" ht="14.4" thickBot="1">
      <c r="A55" s="12" t="s">
        <v>17</v>
      </c>
      <c r="B55" s="7">
        <v>100</v>
      </c>
      <c r="C55" s="22">
        <v>99.98859126984128</v>
      </c>
      <c r="D55" s="22">
        <v>99.784348864994016</v>
      </c>
      <c r="E55" s="22">
        <v>99.81481481481481</v>
      </c>
      <c r="F55" s="22">
        <v>99.894000000000005</v>
      </c>
      <c r="G55" s="9"/>
      <c r="H55" s="9"/>
      <c r="I55" s="9"/>
      <c r="J55" s="9"/>
      <c r="K55" s="9"/>
      <c r="L55" s="9"/>
      <c r="M55" s="9"/>
      <c r="S55" s="12" t="s">
        <v>17</v>
      </c>
      <c r="T55" s="22">
        <v>99.81481481481481</v>
      </c>
      <c r="U55" s="22">
        <v>99.894000000000005</v>
      </c>
      <c r="V55" s="11">
        <f>((U55-T55)/T55)*100</f>
        <v>7.9332096474964364E-2</v>
      </c>
    </row>
    <row r="56" spans="1:22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</row>
    <row r="57" spans="1:22">
      <c r="A57" s="229" t="s">
        <v>32</v>
      </c>
      <c r="B57" s="229"/>
      <c r="C57" s="229"/>
      <c r="D57" s="229"/>
      <c r="E57" s="229"/>
      <c r="F57" s="229"/>
      <c r="G57" s="229"/>
      <c r="H57" s="229"/>
      <c r="I57" s="229"/>
      <c r="J57" s="229"/>
      <c r="K57" s="229"/>
      <c r="L57" s="229"/>
      <c r="M57" s="229"/>
    </row>
    <row r="58" spans="1:22">
      <c r="A58" s="16" t="s">
        <v>45</v>
      </c>
      <c r="B58" s="26">
        <v>95</v>
      </c>
      <c r="C58" s="26">
        <v>95</v>
      </c>
      <c r="D58" s="26">
        <v>95</v>
      </c>
      <c r="E58" s="26">
        <v>95</v>
      </c>
      <c r="F58" s="26">
        <v>95</v>
      </c>
      <c r="G58" s="26">
        <v>95</v>
      </c>
      <c r="H58" s="26">
        <v>95</v>
      </c>
      <c r="I58" s="26">
        <v>95</v>
      </c>
      <c r="J58" s="26">
        <v>95</v>
      </c>
      <c r="K58" s="26">
        <v>95</v>
      </c>
      <c r="L58" s="26">
        <v>95</v>
      </c>
      <c r="M58" s="26">
        <v>95</v>
      </c>
    </row>
    <row r="61" spans="1:22" ht="20.399999999999999" customHeight="1">
      <c r="A61" s="228" t="s">
        <v>0</v>
      </c>
      <c r="B61" s="230" t="s">
        <v>28</v>
      </c>
      <c r="C61" s="231"/>
      <c r="D61" s="231"/>
      <c r="E61" s="231"/>
      <c r="F61" s="231"/>
      <c r="G61" s="231"/>
      <c r="H61" s="231"/>
      <c r="I61" s="231"/>
      <c r="J61" s="231"/>
      <c r="K61" s="231"/>
      <c r="L61" s="231"/>
      <c r="M61" s="231"/>
      <c r="O61" s="232" t="s">
        <v>33</v>
      </c>
      <c r="P61" s="232"/>
      <c r="Q61" s="232"/>
      <c r="S61" s="228" t="s">
        <v>0</v>
      </c>
      <c r="T61" s="228" t="s">
        <v>28</v>
      </c>
      <c r="U61" s="228"/>
      <c r="V61" s="228" t="s">
        <v>53</v>
      </c>
    </row>
    <row r="62" spans="1:22" ht="14.4" thickBot="1">
      <c r="A62" s="228"/>
      <c r="B62" s="2" t="s">
        <v>3</v>
      </c>
      <c r="C62" s="2" t="s">
        <v>4</v>
      </c>
      <c r="D62" s="2" t="s">
        <v>5</v>
      </c>
      <c r="E62" s="3" t="s">
        <v>6</v>
      </c>
      <c r="F62" s="2" t="s">
        <v>18</v>
      </c>
      <c r="G62" s="2" t="s">
        <v>19</v>
      </c>
      <c r="H62" s="2" t="s">
        <v>20</v>
      </c>
      <c r="I62" s="3" t="s">
        <v>21</v>
      </c>
      <c r="J62" s="2" t="s">
        <v>22</v>
      </c>
      <c r="K62" s="2" t="s">
        <v>23</v>
      </c>
      <c r="L62" s="2" t="s">
        <v>24</v>
      </c>
      <c r="M62" s="3" t="s">
        <v>25</v>
      </c>
      <c r="O62" s="5" t="s">
        <v>30</v>
      </c>
      <c r="P62" s="5" t="s">
        <v>34</v>
      </c>
      <c r="Q62" s="5" t="s">
        <v>31</v>
      </c>
      <c r="S62" s="228"/>
      <c r="T62" s="228"/>
      <c r="U62" s="228"/>
      <c r="V62" s="228"/>
    </row>
    <row r="63" spans="1:22" ht="14.4" thickBot="1">
      <c r="A63" s="6" t="s">
        <v>52</v>
      </c>
      <c r="B63" s="27">
        <v>3.3775693969415038E-4</v>
      </c>
      <c r="C63" s="27">
        <v>1.9647358497938767E-4</v>
      </c>
      <c r="D63" s="27">
        <v>2.0767028522775653E-4</v>
      </c>
      <c r="E63" s="28">
        <v>5.3378955158204567E-4</v>
      </c>
      <c r="F63" s="28">
        <v>4.417E-4</v>
      </c>
      <c r="G63" s="9"/>
      <c r="H63" s="9"/>
      <c r="I63" s="9"/>
      <c r="J63" s="9"/>
      <c r="K63" s="9"/>
      <c r="L63" s="9"/>
      <c r="M63" s="9"/>
      <c r="O63" s="20" t="s">
        <v>49</v>
      </c>
      <c r="P63" s="21" t="s">
        <v>50</v>
      </c>
      <c r="Q63" s="10" t="s">
        <v>51</v>
      </c>
      <c r="S63" s="228"/>
      <c r="T63" s="2" t="s">
        <v>6</v>
      </c>
      <c r="U63" s="2" t="s">
        <v>18</v>
      </c>
      <c r="V63" s="228"/>
    </row>
    <row r="64" spans="1:22" ht="14.4" thickBot="1">
      <c r="A64" s="12" t="s">
        <v>9</v>
      </c>
      <c r="B64" s="27">
        <v>2.3980582524271845E-4</v>
      </c>
      <c r="C64" s="27">
        <v>3.7756202804746496E-5</v>
      </c>
      <c r="D64" s="27">
        <v>4.0453074433656958E-5</v>
      </c>
      <c r="E64" s="28">
        <v>1.6450916936353827E-4</v>
      </c>
      <c r="F64" s="28">
        <v>3.5059331175836027E-5</v>
      </c>
      <c r="G64" s="9"/>
      <c r="H64" s="9"/>
      <c r="I64" s="9"/>
      <c r="J64" s="9"/>
      <c r="K64" s="9"/>
      <c r="L64" s="9"/>
      <c r="M64" s="9"/>
      <c r="S64" s="12" t="s">
        <v>8</v>
      </c>
      <c r="T64" s="28">
        <v>2.1846153846153842E-3</v>
      </c>
      <c r="U64" s="28">
        <v>9.2307692307692305E-4</v>
      </c>
      <c r="V64" s="11">
        <f t="shared" ref="V64:V68" si="2">((U64-T64)/T64)*100</f>
        <v>-57.746478873239425</v>
      </c>
    </row>
    <row r="65" spans="1:22" ht="14.4" thickBot="1">
      <c r="A65" s="12" t="s">
        <v>10</v>
      </c>
      <c r="B65" s="27">
        <v>1.1700564044878883E-8</v>
      </c>
      <c r="C65" s="27">
        <v>2.5794203526583511E-7</v>
      </c>
      <c r="D65" s="27">
        <v>7.2102194787379967E-6</v>
      </c>
      <c r="E65" s="28">
        <v>6.9999999999999999E-4</v>
      </c>
      <c r="F65" s="28">
        <v>5.9999999999999995E-4</v>
      </c>
      <c r="G65" s="9"/>
      <c r="H65" s="9"/>
      <c r="I65" s="9"/>
      <c r="J65" s="9"/>
      <c r="K65" s="9"/>
      <c r="L65" s="9"/>
      <c r="M65" s="9"/>
      <c r="S65" s="12" t="s">
        <v>9</v>
      </c>
      <c r="T65" s="28">
        <v>1.6450916936353827E-4</v>
      </c>
      <c r="U65" s="28">
        <v>3.5059331175836027E-5</v>
      </c>
      <c r="V65" s="11">
        <f t="shared" si="2"/>
        <v>-78.688524590163951</v>
      </c>
    </row>
    <row r="66" spans="1:22" ht="14.4" thickBot="1">
      <c r="A66" s="12" t="s">
        <v>11</v>
      </c>
      <c r="B66" s="27">
        <v>6.4074999999999999E-5</v>
      </c>
      <c r="C66" s="27">
        <v>5.0408163265306121E-4</v>
      </c>
      <c r="D66" s="27">
        <v>0</v>
      </c>
      <c r="E66" s="28">
        <v>2.069387755102041E-3</v>
      </c>
      <c r="F66" s="28">
        <v>3.0714285714285713E-3</v>
      </c>
      <c r="G66" s="9"/>
      <c r="H66" s="9"/>
      <c r="I66" s="9"/>
      <c r="J66" s="9"/>
      <c r="K66" s="9"/>
      <c r="L66" s="9"/>
      <c r="M66" s="9"/>
      <c r="S66" s="12" t="s">
        <v>10</v>
      </c>
      <c r="T66" s="28">
        <v>6.9999999999999999E-4</v>
      </c>
      <c r="U66" s="28">
        <v>5.9999999999999995E-4</v>
      </c>
      <c r="V66" s="11">
        <f t="shared" si="2"/>
        <v>-14.285714285714294</v>
      </c>
    </row>
    <row r="67" spans="1:22" ht="14.4" thickBot="1">
      <c r="A67" s="12" t="s">
        <v>12</v>
      </c>
      <c r="B67" s="29">
        <v>0</v>
      </c>
      <c r="C67" s="27">
        <v>1.3888888888888889E-4</v>
      </c>
      <c r="D67" s="27">
        <v>2.3148148148148146E-4</v>
      </c>
      <c r="E67" s="28">
        <v>2.777777833333333E-4</v>
      </c>
      <c r="F67" s="28">
        <v>1.851851851851852E-4</v>
      </c>
      <c r="G67" s="9"/>
      <c r="H67" s="9"/>
      <c r="I67" s="9"/>
      <c r="J67" s="9"/>
      <c r="K67" s="9"/>
      <c r="L67" s="9"/>
      <c r="M67" s="9"/>
      <c r="S67" s="12" t="s">
        <v>11</v>
      </c>
      <c r="T67" s="28">
        <v>2.069387755102041E-3</v>
      </c>
      <c r="U67" s="28">
        <v>3.0714285714285713E-3</v>
      </c>
      <c r="V67" s="11">
        <f t="shared" si="2"/>
        <v>48.422090729783015</v>
      </c>
    </row>
    <row r="68" spans="1:22" ht="14.4" thickBot="1">
      <c r="A68" s="12" t="s">
        <v>13</v>
      </c>
      <c r="B68" s="29">
        <v>0</v>
      </c>
      <c r="C68" s="27">
        <v>1.099009900990099E-4</v>
      </c>
      <c r="D68" s="29">
        <v>0</v>
      </c>
      <c r="E68" s="30">
        <v>0</v>
      </c>
      <c r="F68" s="30">
        <v>0</v>
      </c>
      <c r="G68" s="9"/>
      <c r="H68" s="9"/>
      <c r="I68" s="9"/>
      <c r="J68" s="9"/>
      <c r="K68" s="9"/>
      <c r="L68" s="9"/>
      <c r="M68" s="9"/>
      <c r="S68" s="12" t="s">
        <v>12</v>
      </c>
      <c r="T68" s="28">
        <v>2.777777833333333E-4</v>
      </c>
      <c r="U68" s="28">
        <v>1.851851851851852E-4</v>
      </c>
      <c r="V68" s="11">
        <f t="shared" si="2"/>
        <v>-33.333334666666623</v>
      </c>
    </row>
    <row r="69" spans="1:22" ht="14.4" thickBot="1">
      <c r="A69" s="12" t="s">
        <v>14</v>
      </c>
      <c r="B69" s="29">
        <v>0</v>
      </c>
      <c r="C69" s="29">
        <v>0</v>
      </c>
      <c r="D69" s="29">
        <v>0</v>
      </c>
      <c r="E69" s="30">
        <v>0</v>
      </c>
      <c r="F69" s="30">
        <v>0</v>
      </c>
      <c r="G69" s="9"/>
      <c r="H69" s="9"/>
      <c r="I69" s="9"/>
      <c r="J69" s="9"/>
      <c r="K69" s="9"/>
      <c r="L69" s="9"/>
      <c r="M69" s="9"/>
      <c r="S69" s="12" t="s">
        <v>13</v>
      </c>
      <c r="T69" s="30">
        <v>0</v>
      </c>
      <c r="U69" s="30">
        <v>0</v>
      </c>
      <c r="V69" s="31">
        <v>0</v>
      </c>
    </row>
    <row r="70" spans="1:22" ht="14.4" thickBot="1">
      <c r="A70" s="12" t="s">
        <v>15</v>
      </c>
      <c r="B70" s="29">
        <v>0</v>
      </c>
      <c r="C70" s="29">
        <v>0</v>
      </c>
      <c r="D70" s="29">
        <v>0</v>
      </c>
      <c r="E70" s="30">
        <v>0</v>
      </c>
      <c r="F70" s="30">
        <v>0</v>
      </c>
      <c r="G70" s="9"/>
      <c r="H70" s="9"/>
      <c r="I70" s="9"/>
      <c r="J70" s="9"/>
      <c r="K70" s="9"/>
      <c r="L70" s="9"/>
      <c r="M70" s="9"/>
      <c r="S70" s="12" t="s">
        <v>14</v>
      </c>
      <c r="T70" s="30">
        <v>0</v>
      </c>
      <c r="U70" s="30">
        <v>0</v>
      </c>
      <c r="V70" s="31">
        <v>0</v>
      </c>
    </row>
    <row r="71" spans="1:22" ht="14.4" thickBot="1">
      <c r="A71" s="12" t="s">
        <v>16</v>
      </c>
      <c r="B71" s="29">
        <v>0</v>
      </c>
      <c r="C71" s="29">
        <v>0</v>
      </c>
      <c r="D71" s="29">
        <v>0</v>
      </c>
      <c r="E71" s="30">
        <v>0</v>
      </c>
      <c r="F71" s="30">
        <v>0</v>
      </c>
      <c r="G71" s="9"/>
      <c r="H71" s="9"/>
      <c r="I71" s="9"/>
      <c r="J71" s="9"/>
      <c r="K71" s="9"/>
      <c r="L71" s="9"/>
      <c r="M71" s="9"/>
      <c r="S71" s="12" t="s">
        <v>15</v>
      </c>
      <c r="T71" s="30">
        <v>0</v>
      </c>
      <c r="U71" s="30">
        <v>0</v>
      </c>
      <c r="V71" s="31">
        <v>0</v>
      </c>
    </row>
    <row r="72" spans="1:22" ht="14.4" thickBot="1">
      <c r="A72" s="12" t="s">
        <v>17</v>
      </c>
      <c r="B72" s="27">
        <v>6.9442857142857143E-5</v>
      </c>
      <c r="C72" s="27">
        <v>9.9999999999999991E-6</v>
      </c>
      <c r="D72" s="27">
        <v>2.9642857142857144E-5</v>
      </c>
      <c r="E72" s="28">
        <v>0</v>
      </c>
      <c r="F72" s="28">
        <v>0</v>
      </c>
      <c r="G72" s="9"/>
      <c r="H72" s="9"/>
      <c r="I72" s="9"/>
      <c r="J72" s="9"/>
      <c r="K72" s="9"/>
      <c r="L72" s="9"/>
      <c r="M72" s="9"/>
      <c r="S72" s="12" t="s">
        <v>16</v>
      </c>
      <c r="T72" s="30">
        <v>0</v>
      </c>
      <c r="U72" s="30">
        <v>0</v>
      </c>
      <c r="V72" s="31">
        <v>0</v>
      </c>
    </row>
    <row r="73" spans="1:22">
      <c r="S73" s="12" t="s">
        <v>17</v>
      </c>
      <c r="T73" s="30">
        <v>0</v>
      </c>
      <c r="U73" s="30">
        <v>0</v>
      </c>
      <c r="V73" s="31">
        <v>0</v>
      </c>
    </row>
    <row r="74" spans="1:22">
      <c r="A74" s="229" t="s">
        <v>32</v>
      </c>
      <c r="B74" s="229"/>
      <c r="C74" s="229"/>
      <c r="D74" s="229"/>
      <c r="E74" s="229"/>
      <c r="F74" s="229"/>
      <c r="G74" s="229"/>
      <c r="H74" s="229"/>
      <c r="I74" s="229"/>
      <c r="J74" s="229"/>
      <c r="K74" s="229"/>
      <c r="L74" s="229"/>
      <c r="M74" s="229"/>
    </row>
    <row r="75" spans="1:22">
      <c r="A75" s="16" t="s">
        <v>48</v>
      </c>
      <c r="B75" s="32">
        <v>2.4250000000000001E-3</v>
      </c>
      <c r="C75" s="32">
        <v>2.4250000000000001E-3</v>
      </c>
      <c r="D75" s="32">
        <v>2.4250000000000001E-3</v>
      </c>
      <c r="E75" s="32">
        <v>2.4250000000000001E-3</v>
      </c>
      <c r="F75" s="32">
        <v>2.4250000000000001E-3</v>
      </c>
      <c r="G75" s="32">
        <v>2.4250000000000001E-3</v>
      </c>
      <c r="H75" s="32">
        <v>2.4250000000000001E-3</v>
      </c>
      <c r="I75" s="32">
        <v>2.4250000000000001E-3</v>
      </c>
      <c r="J75" s="32">
        <v>2.4250000000000001E-3</v>
      </c>
      <c r="K75" s="32">
        <v>2.4250000000000001E-3</v>
      </c>
      <c r="L75" s="32">
        <v>2.4250000000000001E-3</v>
      </c>
      <c r="M75" s="32">
        <v>2.4250000000000001E-3</v>
      </c>
    </row>
  </sheetData>
  <mergeCells count="37">
    <mergeCell ref="A1:M2"/>
    <mergeCell ref="S1:V1"/>
    <mergeCell ref="S3:S5"/>
    <mergeCell ref="T3:U4"/>
    <mergeCell ref="V3:V5"/>
    <mergeCell ref="A4:A5"/>
    <mergeCell ref="B4:M4"/>
    <mergeCell ref="O4:Q4"/>
    <mergeCell ref="A18:M18"/>
    <mergeCell ref="A22:A23"/>
    <mergeCell ref="B22:M22"/>
    <mergeCell ref="O22:Q22"/>
    <mergeCell ref="S22:S24"/>
    <mergeCell ref="V22:V24"/>
    <mergeCell ref="A36:M36"/>
    <mergeCell ref="A40:A41"/>
    <mergeCell ref="B40:M40"/>
    <mergeCell ref="O40:Q40"/>
    <mergeCell ref="S40:S42"/>
    <mergeCell ref="T40:U41"/>
    <mergeCell ref="V40:V42"/>
    <mergeCell ref="T22:U23"/>
    <mergeCell ref="A46:M46"/>
    <mergeCell ref="O49:Q49"/>
    <mergeCell ref="S49:S51"/>
    <mergeCell ref="T49:U50"/>
    <mergeCell ref="V49:V51"/>
    <mergeCell ref="A50:A51"/>
    <mergeCell ref="B50:M50"/>
    <mergeCell ref="V61:V63"/>
    <mergeCell ref="A74:M74"/>
    <mergeCell ref="A57:M57"/>
    <mergeCell ref="A61:A62"/>
    <mergeCell ref="B61:M61"/>
    <mergeCell ref="O61:Q61"/>
    <mergeCell ref="S61:S63"/>
    <mergeCell ref="T61:U62"/>
  </mergeCell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19598-1992-4033-959E-B734486CF6B2}">
  <dimension ref="A1:AS173"/>
  <sheetViews>
    <sheetView tabSelected="1" topLeftCell="A4" zoomScaleNormal="100" zoomScalePageLayoutView="80" workbookViewId="0">
      <pane xSplit="2" ySplit="3" topLeftCell="C7" activePane="bottomRight" state="frozen"/>
      <selection activeCell="A4" sqref="A4"/>
      <selection pane="topRight" activeCell="C4" sqref="C4"/>
      <selection pane="bottomLeft" activeCell="A8" sqref="A8"/>
      <selection pane="bottomRight" activeCell="C1" sqref="C1"/>
    </sheetView>
  </sheetViews>
  <sheetFormatPr baseColWidth="10" defaultColWidth="11.5546875" defaultRowHeight="15"/>
  <cols>
    <col min="1" max="1" width="1.44140625" style="129" customWidth="1"/>
    <col min="2" max="2" width="52.88671875" style="134" customWidth="1"/>
    <col min="3" max="7" width="14" style="134" customWidth="1"/>
    <col min="8" max="8" width="14" style="129" customWidth="1"/>
    <col min="9" max="14" width="14" style="129" hidden="1" customWidth="1"/>
    <col min="15" max="15" width="3.33203125" style="129" hidden="1" customWidth="1"/>
    <col min="16" max="16" width="13.6640625" style="129" hidden="1" customWidth="1"/>
    <col min="17" max="17" width="0" style="129" hidden="1" customWidth="1"/>
    <col min="18" max="45" width="11.5546875" style="129"/>
    <col min="46" max="16384" width="11.5546875" style="134"/>
  </cols>
  <sheetData>
    <row r="1" spans="2:16" s="129" customFormat="1"/>
    <row r="2" spans="2:16" s="129" customFormat="1"/>
    <row r="3" spans="2:16" s="129" customFormat="1">
      <c r="M3" s="130"/>
    </row>
    <row r="4" spans="2:16" s="129" customFormat="1"/>
    <row r="5" spans="2:16" s="129" customFormat="1" ht="21">
      <c r="B5" s="131" t="s">
        <v>121</v>
      </c>
    </row>
    <row r="6" spans="2:16" s="129" customFormat="1" ht="21.6" customHeight="1">
      <c r="B6" s="132" t="s">
        <v>122</v>
      </c>
    </row>
    <row r="7" spans="2:16" s="129" customFormat="1">
      <c r="B7" s="133">
        <v>1</v>
      </c>
      <c r="C7" s="133"/>
      <c r="D7" s="133"/>
      <c r="E7" s="133"/>
      <c r="F7" s="133"/>
      <c r="G7" s="133"/>
      <c r="H7" s="133"/>
      <c r="I7" s="133"/>
      <c r="J7" s="133"/>
      <c r="K7" s="133"/>
      <c r="L7" s="133"/>
      <c r="M7" s="133"/>
      <c r="N7" s="133"/>
      <c r="P7" s="133" t="s">
        <v>123</v>
      </c>
    </row>
    <row r="8" spans="2:16" s="129" customFormat="1" ht="45">
      <c r="B8" s="135" t="s">
        <v>118</v>
      </c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65"/>
      <c r="P8" s="137" t="e">
        <f>P9/P10</f>
        <v>#DIV/0!</v>
      </c>
    </row>
    <row r="9" spans="2:16" s="129" customFormat="1">
      <c r="B9" s="151" t="s">
        <v>77</v>
      </c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66"/>
      <c r="P9" s="167"/>
    </row>
    <row r="10" spans="2:16" s="129" customFormat="1">
      <c r="B10" s="151" t="s">
        <v>78</v>
      </c>
      <c r="C10" s="154"/>
      <c r="D10" s="154"/>
      <c r="E10" s="154"/>
      <c r="F10" s="154"/>
      <c r="G10" s="154"/>
      <c r="H10" s="154"/>
      <c r="I10" s="154"/>
      <c r="J10" s="154"/>
      <c r="K10" s="154"/>
      <c r="L10" s="154"/>
      <c r="M10" s="154"/>
      <c r="N10" s="168"/>
      <c r="P10" s="142"/>
    </row>
    <row r="11" spans="2:16" s="129" customFormat="1">
      <c r="B11" s="198" t="s">
        <v>32</v>
      </c>
      <c r="C11" s="163"/>
      <c r="D11" s="163"/>
      <c r="E11" s="155"/>
      <c r="F11" s="164"/>
      <c r="G11" s="164"/>
      <c r="H11" s="164"/>
      <c r="I11" s="164"/>
      <c r="J11" s="164"/>
      <c r="K11" s="164"/>
      <c r="L11" s="164"/>
      <c r="M11" s="164"/>
      <c r="N11" s="155"/>
      <c r="P11" s="156">
        <f>+P12/P13</f>
        <v>0.9616438356164384</v>
      </c>
    </row>
    <row r="12" spans="2:16" s="129" customFormat="1">
      <c r="B12" s="135" t="s">
        <v>77</v>
      </c>
      <c r="C12" s="191"/>
      <c r="D12" s="191"/>
      <c r="E12" s="191"/>
      <c r="F12" s="191"/>
      <c r="G12" s="191"/>
      <c r="H12" s="191"/>
      <c r="I12" s="191"/>
      <c r="J12" s="191"/>
      <c r="K12" s="191"/>
      <c r="L12" s="191"/>
      <c r="M12" s="191"/>
      <c r="N12" s="191"/>
      <c r="P12" s="187">
        <v>351</v>
      </c>
    </row>
    <row r="13" spans="2:16" s="129" customFormat="1">
      <c r="B13" s="135" t="s">
        <v>78</v>
      </c>
      <c r="C13" s="191"/>
      <c r="D13" s="191"/>
      <c r="E13" s="191"/>
      <c r="F13" s="191"/>
      <c r="G13" s="191"/>
      <c r="H13" s="191"/>
      <c r="I13" s="191"/>
      <c r="J13" s="191"/>
      <c r="K13" s="191"/>
      <c r="L13" s="191"/>
      <c r="M13" s="191"/>
      <c r="N13" s="191"/>
      <c r="P13" s="187">
        <v>365</v>
      </c>
    </row>
    <row r="14" spans="2:16" s="129" customFormat="1" ht="15.6" thickBot="1">
      <c r="B14" s="207" t="s">
        <v>88</v>
      </c>
    </row>
    <row r="15" spans="2:16" s="129" customFormat="1" ht="15.6" thickBot="1">
      <c r="N15" s="169"/>
    </row>
    <row r="16" spans="2:16" s="129" customFormat="1">
      <c r="N16" s="195"/>
    </row>
    <row r="17" spans="2:16" s="129" customFormat="1">
      <c r="B17" s="133">
        <v>2</v>
      </c>
      <c r="C17" s="133"/>
      <c r="D17" s="133"/>
      <c r="E17" s="133"/>
      <c r="F17" s="133"/>
      <c r="G17" s="133"/>
      <c r="H17" s="133"/>
      <c r="I17" s="133"/>
      <c r="J17" s="133"/>
      <c r="K17" s="133"/>
      <c r="L17" s="133"/>
      <c r="M17" s="133"/>
      <c r="N17" s="133"/>
      <c r="P17" s="133" t="s">
        <v>88</v>
      </c>
    </row>
    <row r="18" spans="2:16" s="129" customFormat="1" ht="30" customHeight="1">
      <c r="B18" s="135" t="s">
        <v>119</v>
      </c>
      <c r="C18" s="150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65"/>
      <c r="P18" s="137" t="e">
        <f>P19/P20</f>
        <v>#DIV/0!</v>
      </c>
    </row>
    <row r="19" spans="2:16" s="129" customFormat="1">
      <c r="B19" s="151" t="s">
        <v>77</v>
      </c>
      <c r="C19" s="152"/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166"/>
      <c r="P19" s="142"/>
    </row>
    <row r="20" spans="2:16" s="129" customFormat="1">
      <c r="B20" s="151" t="s">
        <v>78</v>
      </c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68"/>
      <c r="P20" s="142"/>
    </row>
    <row r="21" spans="2:16" s="129" customFormat="1">
      <c r="B21" s="198" t="s">
        <v>32</v>
      </c>
      <c r="C21" s="163"/>
      <c r="D21" s="163"/>
      <c r="E21" s="155"/>
      <c r="F21" s="164"/>
      <c r="G21" s="164"/>
      <c r="H21" s="164"/>
      <c r="I21" s="164"/>
      <c r="J21" s="164"/>
      <c r="K21" s="164"/>
      <c r="L21" s="164"/>
      <c r="M21" s="164"/>
      <c r="N21" s="145"/>
      <c r="P21" s="145">
        <f>+P22/(P22+P23)</f>
        <v>0.99992000638904044</v>
      </c>
    </row>
    <row r="22" spans="2:16" s="129" customFormat="1">
      <c r="B22" s="135" t="s">
        <v>77</v>
      </c>
      <c r="C22" s="163"/>
      <c r="D22" s="163"/>
      <c r="E22" s="155"/>
      <c r="F22" s="164"/>
      <c r="G22" s="164"/>
      <c r="H22" s="164"/>
      <c r="I22" s="164"/>
      <c r="J22" s="164"/>
      <c r="K22" s="164"/>
      <c r="L22" s="164"/>
      <c r="M22" s="164"/>
      <c r="N22" s="186"/>
      <c r="P22" s="186">
        <v>365883452.20999998</v>
      </c>
    </row>
    <row r="23" spans="2:16" s="129" customFormat="1">
      <c r="B23" s="135" t="s">
        <v>78</v>
      </c>
      <c r="C23" s="163"/>
      <c r="D23" s="163"/>
      <c r="E23" s="155"/>
      <c r="F23" s="164"/>
      <c r="G23" s="164"/>
      <c r="H23" s="164"/>
      <c r="I23" s="164"/>
      <c r="J23" s="164"/>
      <c r="K23" s="164"/>
      <c r="L23" s="164"/>
      <c r="M23" s="164"/>
      <c r="N23" s="186"/>
      <c r="P23" s="186">
        <v>29270.68</v>
      </c>
    </row>
    <row r="24" spans="2:16" s="129" customFormat="1" ht="15.6" thickBot="1">
      <c r="B24" s="207" t="s">
        <v>88</v>
      </c>
    </row>
    <row r="25" spans="2:16" s="129" customFormat="1" ht="15.6" thickBot="1">
      <c r="N25" s="169"/>
    </row>
    <row r="26" spans="2:16" s="129" customFormat="1">
      <c r="N26" s="195"/>
    </row>
    <row r="27" spans="2:16" s="129" customFormat="1">
      <c r="B27" s="133">
        <v>3</v>
      </c>
      <c r="C27" s="133"/>
      <c r="D27" s="133"/>
      <c r="E27" s="133"/>
      <c r="F27" s="133"/>
      <c r="G27" s="133"/>
      <c r="H27" s="133"/>
      <c r="I27" s="133"/>
      <c r="J27" s="133"/>
      <c r="K27" s="133"/>
      <c r="L27" s="133"/>
      <c r="M27" s="133"/>
      <c r="N27" s="133"/>
      <c r="P27" s="133" t="s">
        <v>88</v>
      </c>
    </row>
    <row r="28" spans="2:16" s="129" customFormat="1" ht="30">
      <c r="B28" s="135" t="s">
        <v>116</v>
      </c>
      <c r="C28" s="150"/>
      <c r="D28" s="150"/>
      <c r="E28" s="150"/>
      <c r="F28" s="150"/>
      <c r="G28" s="150"/>
      <c r="H28" s="150"/>
      <c r="I28" s="150"/>
      <c r="J28" s="150"/>
      <c r="K28" s="150"/>
      <c r="L28" s="150"/>
      <c r="M28" s="150"/>
      <c r="N28" s="165"/>
      <c r="P28" s="137" t="e">
        <f>P29/P30</f>
        <v>#DIV/0!</v>
      </c>
    </row>
    <row r="29" spans="2:16" s="129" customFormat="1">
      <c r="B29" s="151" t="s">
        <v>77</v>
      </c>
      <c r="C29" s="152"/>
      <c r="D29" s="152"/>
      <c r="E29" s="152"/>
      <c r="F29" s="152"/>
      <c r="G29" s="152"/>
      <c r="H29" s="152"/>
      <c r="I29" s="152"/>
      <c r="J29" s="152"/>
      <c r="K29" s="154"/>
      <c r="L29" s="152"/>
      <c r="M29" s="152"/>
      <c r="N29" s="166"/>
      <c r="P29" s="142"/>
    </row>
    <row r="30" spans="2:16" s="129" customFormat="1">
      <c r="B30" s="151" t="s">
        <v>78</v>
      </c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68"/>
      <c r="P30" s="142"/>
    </row>
    <row r="31" spans="2:16" s="129" customFormat="1">
      <c r="B31" s="198" t="s">
        <v>32</v>
      </c>
      <c r="C31" s="163"/>
      <c r="D31" s="163"/>
      <c r="E31" s="155"/>
      <c r="F31" s="164"/>
      <c r="G31" s="164"/>
      <c r="H31" s="164"/>
      <c r="I31" s="164"/>
      <c r="J31" s="164"/>
      <c r="K31" s="164"/>
      <c r="L31" s="164"/>
      <c r="M31" s="164"/>
      <c r="N31" s="155"/>
      <c r="P31" s="155">
        <f>+P32/P33</f>
        <v>1</v>
      </c>
    </row>
    <row r="32" spans="2:16" s="129" customFormat="1">
      <c r="B32" s="135" t="s">
        <v>77</v>
      </c>
      <c r="C32" s="163"/>
      <c r="D32" s="163"/>
      <c r="E32" s="155"/>
      <c r="F32" s="164"/>
      <c r="G32" s="164"/>
      <c r="H32" s="164"/>
      <c r="I32" s="164"/>
      <c r="J32" s="164"/>
      <c r="K32" s="164"/>
      <c r="L32" s="164"/>
      <c r="M32" s="164"/>
      <c r="N32" s="184"/>
      <c r="P32" s="184">
        <v>112</v>
      </c>
    </row>
    <row r="33" spans="2:23" s="129" customFormat="1">
      <c r="B33" s="135" t="s">
        <v>78</v>
      </c>
      <c r="C33" s="163"/>
      <c r="D33" s="163"/>
      <c r="E33" s="155"/>
      <c r="F33" s="164"/>
      <c r="G33" s="164"/>
      <c r="H33" s="164"/>
      <c r="I33" s="164"/>
      <c r="J33" s="164"/>
      <c r="K33" s="164"/>
      <c r="L33" s="164"/>
      <c r="M33" s="164"/>
      <c r="N33" s="184"/>
      <c r="P33" s="184">
        <v>112</v>
      </c>
    </row>
    <row r="34" spans="2:23" s="129" customFormat="1" ht="15.6" thickBot="1">
      <c r="B34" s="207" t="s">
        <v>88</v>
      </c>
    </row>
    <row r="35" spans="2:23" s="129" customFormat="1" ht="15.6" thickBot="1">
      <c r="N35" s="169"/>
    </row>
    <row r="36" spans="2:23" s="129" customFormat="1">
      <c r="N36" s="195"/>
    </row>
    <row r="37" spans="2:23" s="129" customFormat="1">
      <c r="B37" s="133">
        <v>4</v>
      </c>
      <c r="C37" s="133"/>
      <c r="D37" s="133"/>
      <c r="E37" s="133"/>
      <c r="F37" s="133"/>
      <c r="G37" s="133"/>
      <c r="H37" s="133"/>
      <c r="I37" s="133"/>
      <c r="J37" s="133"/>
      <c r="K37" s="133"/>
      <c r="L37" s="133"/>
      <c r="M37" s="133"/>
      <c r="N37" s="133" t="s">
        <v>88</v>
      </c>
      <c r="P37" s="133" t="s">
        <v>88</v>
      </c>
    </row>
    <row r="38" spans="2:23" s="129" customFormat="1" ht="32.4" customHeight="1">
      <c r="B38" s="135" t="s">
        <v>117</v>
      </c>
      <c r="C38" s="150"/>
      <c r="D38" s="150"/>
      <c r="E38" s="150"/>
      <c r="F38" s="150"/>
      <c r="G38" s="150"/>
      <c r="H38" s="150"/>
      <c r="I38" s="150"/>
      <c r="J38" s="150"/>
      <c r="K38" s="150"/>
      <c r="L38" s="150"/>
      <c r="M38" s="150"/>
      <c r="N38" s="165"/>
      <c r="P38" s="137" t="e">
        <f>P39/P40</f>
        <v>#DIV/0!</v>
      </c>
      <c r="Q38" s="153"/>
      <c r="R38" s="153"/>
      <c r="S38" s="153"/>
      <c r="T38" s="153"/>
      <c r="U38" s="153"/>
      <c r="V38" s="153"/>
      <c r="W38" s="153"/>
    </row>
    <row r="39" spans="2:23" s="129" customFormat="1">
      <c r="B39" s="151" t="s">
        <v>77</v>
      </c>
      <c r="C39" s="152"/>
      <c r="D39" s="152"/>
      <c r="E39" s="152"/>
      <c r="F39" s="152"/>
      <c r="G39" s="152"/>
      <c r="H39" s="152"/>
      <c r="I39" s="152"/>
      <c r="J39" s="152"/>
      <c r="K39" s="152"/>
      <c r="L39" s="152"/>
      <c r="M39" s="152"/>
      <c r="N39" s="166"/>
      <c r="P39" s="142"/>
      <c r="Q39" s="153"/>
      <c r="R39" s="153"/>
      <c r="S39" s="153"/>
      <c r="T39" s="153"/>
      <c r="U39" s="153"/>
      <c r="V39" s="153"/>
      <c r="W39" s="153"/>
    </row>
    <row r="40" spans="2:23" s="129" customFormat="1">
      <c r="B40" s="151" t="s">
        <v>78</v>
      </c>
      <c r="C40" s="154"/>
      <c r="D40" s="154"/>
      <c r="E40" s="154"/>
      <c r="F40" s="154"/>
      <c r="G40" s="154"/>
      <c r="H40" s="154"/>
      <c r="I40" s="154"/>
      <c r="J40" s="154"/>
      <c r="K40" s="154"/>
      <c r="L40" s="154"/>
      <c r="M40" s="154"/>
      <c r="N40" s="168"/>
      <c r="P40" s="142"/>
      <c r="Q40" s="153"/>
      <c r="R40" s="153"/>
      <c r="S40" s="153"/>
      <c r="T40" s="153"/>
      <c r="U40" s="153"/>
      <c r="V40" s="153"/>
      <c r="W40" s="153"/>
    </row>
    <row r="41" spans="2:23" s="129" customFormat="1">
      <c r="B41" s="198" t="s">
        <v>32</v>
      </c>
      <c r="C41" s="163"/>
      <c r="D41" s="163"/>
      <c r="E41" s="155"/>
      <c r="F41" s="164"/>
      <c r="G41" s="164"/>
      <c r="H41" s="164"/>
      <c r="I41" s="164"/>
      <c r="J41" s="164"/>
      <c r="K41" s="173"/>
      <c r="L41" s="164"/>
      <c r="M41" s="164"/>
      <c r="N41" s="155"/>
      <c r="P41" s="155">
        <f>+P42/P43</f>
        <v>0.93995084944972762</v>
      </c>
      <c r="Q41" s="153"/>
      <c r="R41" s="153"/>
      <c r="S41" s="153"/>
      <c r="T41" s="153"/>
      <c r="U41" s="153"/>
      <c r="V41" s="153"/>
      <c r="W41" s="153"/>
    </row>
    <row r="42" spans="2:23" s="129" customFormat="1">
      <c r="B42" s="135" t="s">
        <v>77</v>
      </c>
      <c r="C42" s="163"/>
      <c r="D42" s="163"/>
      <c r="E42" s="155"/>
      <c r="F42" s="164"/>
      <c r="G42" s="164"/>
      <c r="H42" s="164"/>
      <c r="I42" s="164"/>
      <c r="J42" s="164"/>
      <c r="K42" s="164"/>
      <c r="L42" s="164"/>
      <c r="M42" s="164"/>
      <c r="N42" s="185"/>
      <c r="P42" s="185">
        <v>879.7</v>
      </c>
      <c r="Q42" s="172"/>
      <c r="R42" s="172"/>
      <c r="S42" s="172"/>
      <c r="T42" s="172"/>
      <c r="U42" s="172"/>
      <c r="V42" s="172"/>
      <c r="W42" s="172"/>
    </row>
    <row r="43" spans="2:23" s="129" customFormat="1">
      <c r="B43" s="135" t="s">
        <v>78</v>
      </c>
      <c r="C43" s="163"/>
      <c r="D43" s="163"/>
      <c r="E43" s="155"/>
      <c r="F43" s="164"/>
      <c r="G43" s="164"/>
      <c r="H43" s="164"/>
      <c r="I43" s="164"/>
      <c r="J43" s="164"/>
      <c r="K43" s="164"/>
      <c r="L43" s="164"/>
      <c r="M43" s="164"/>
      <c r="N43" s="185"/>
      <c r="P43" s="185">
        <v>935.9</v>
      </c>
      <c r="Q43" s="172"/>
      <c r="R43" s="172"/>
      <c r="S43" s="172"/>
      <c r="T43" s="172"/>
      <c r="U43" s="172"/>
      <c r="V43" s="172"/>
      <c r="W43" s="172"/>
    </row>
    <row r="44" spans="2:23" s="129" customFormat="1" ht="15.6" thickBot="1">
      <c r="B44" s="207" t="s">
        <v>88</v>
      </c>
      <c r="C44" s="178"/>
      <c r="D44" s="178"/>
      <c r="E44" s="179"/>
      <c r="F44" s="180"/>
      <c r="G44" s="180"/>
      <c r="H44" s="180"/>
      <c r="I44" s="180"/>
      <c r="J44" s="180"/>
      <c r="K44" s="182"/>
      <c r="L44" s="180"/>
      <c r="M44" s="180"/>
      <c r="N44" s="179"/>
      <c r="P44" s="172"/>
      <c r="Q44" s="172"/>
      <c r="R44" s="172"/>
      <c r="S44" s="172"/>
      <c r="T44" s="172"/>
      <c r="U44" s="172"/>
      <c r="V44" s="172"/>
      <c r="W44" s="172"/>
    </row>
    <row r="45" spans="2:23" s="129" customFormat="1" ht="15.6" thickBot="1">
      <c r="B45" s="181"/>
      <c r="C45" s="178"/>
      <c r="D45" s="178"/>
      <c r="E45" s="179"/>
      <c r="F45" s="180"/>
      <c r="G45" s="180"/>
      <c r="H45" s="180"/>
      <c r="I45" s="180"/>
      <c r="J45" s="180"/>
      <c r="K45" s="182"/>
      <c r="L45" s="180"/>
      <c r="M45" s="180"/>
      <c r="N45" s="169"/>
      <c r="P45" s="172"/>
      <c r="Q45" s="172"/>
      <c r="R45" s="172"/>
      <c r="S45" s="172"/>
      <c r="T45" s="172"/>
      <c r="U45" s="172"/>
      <c r="V45" s="172"/>
      <c r="W45" s="172"/>
    </row>
    <row r="46" spans="2:23" s="129" customFormat="1">
      <c r="B46" s="181"/>
      <c r="C46" s="178"/>
      <c r="D46" s="178"/>
      <c r="E46" s="179"/>
      <c r="F46" s="180"/>
      <c r="G46" s="180"/>
      <c r="H46" s="180"/>
      <c r="I46" s="180"/>
      <c r="J46" s="180"/>
      <c r="K46" s="182"/>
      <c r="L46" s="180"/>
      <c r="M46" s="180"/>
      <c r="N46" s="195"/>
      <c r="P46" s="172"/>
      <c r="Q46" s="172"/>
      <c r="R46" s="172"/>
      <c r="S46" s="172"/>
      <c r="T46" s="172"/>
      <c r="U46" s="172"/>
      <c r="V46" s="172"/>
      <c r="W46" s="172"/>
    </row>
    <row r="47" spans="2:23" s="129" customFormat="1">
      <c r="B47" s="133">
        <v>5</v>
      </c>
      <c r="C47" s="133"/>
      <c r="D47" s="133"/>
      <c r="E47" s="133"/>
      <c r="F47" s="133"/>
      <c r="G47" s="133"/>
      <c r="H47" s="133" t="s">
        <v>79</v>
      </c>
      <c r="I47" s="133"/>
      <c r="J47" s="133"/>
      <c r="K47" s="133"/>
      <c r="L47" s="133"/>
      <c r="M47" s="133"/>
      <c r="N47" s="133" t="s">
        <v>120</v>
      </c>
      <c r="P47" s="133" t="s">
        <v>123</v>
      </c>
    </row>
    <row r="48" spans="2:23" s="129" customFormat="1" ht="60">
      <c r="B48" s="135" t="s">
        <v>115</v>
      </c>
      <c r="C48" s="150"/>
      <c r="D48" s="150"/>
      <c r="E48" s="150"/>
      <c r="F48" s="150"/>
      <c r="G48" s="150"/>
      <c r="H48" s="224">
        <f>H49/H50</f>
        <v>0.6</v>
      </c>
      <c r="I48" s="150"/>
      <c r="J48" s="150"/>
      <c r="K48" s="150"/>
      <c r="L48" s="150"/>
      <c r="M48" s="150"/>
      <c r="N48" s="165" t="e">
        <f>N49/N50</f>
        <v>#DIV/0!</v>
      </c>
      <c r="P48" s="137" t="e">
        <f>P49/P50</f>
        <v>#DIV/0!</v>
      </c>
    </row>
    <row r="49" spans="2:19" s="129" customFormat="1">
      <c r="B49" s="151" t="s">
        <v>77</v>
      </c>
      <c r="C49" s="152"/>
      <c r="D49" s="152"/>
      <c r="E49" s="152"/>
      <c r="F49" s="152"/>
      <c r="G49" s="152"/>
      <c r="H49" s="225">
        <v>7.8</v>
      </c>
      <c r="I49" s="152"/>
      <c r="J49" s="152"/>
      <c r="K49" s="152"/>
      <c r="L49" s="152"/>
      <c r="M49" s="152"/>
      <c r="N49" s="166"/>
      <c r="P49" s="167"/>
    </row>
    <row r="50" spans="2:19" s="129" customFormat="1">
      <c r="B50" s="151" t="s">
        <v>78</v>
      </c>
      <c r="C50" s="154"/>
      <c r="D50" s="154"/>
      <c r="E50" s="154"/>
      <c r="F50" s="154"/>
      <c r="G50" s="154"/>
      <c r="H50" s="226">
        <v>13</v>
      </c>
      <c r="I50" s="154"/>
      <c r="J50" s="154"/>
      <c r="K50" s="154"/>
      <c r="L50" s="154"/>
      <c r="M50" s="154"/>
      <c r="N50" s="168"/>
      <c r="P50" s="142"/>
    </row>
    <row r="51" spans="2:19" s="129" customFormat="1">
      <c r="B51" s="198" t="s">
        <v>32</v>
      </c>
      <c r="C51" s="163"/>
      <c r="D51" s="163"/>
      <c r="E51" s="155"/>
      <c r="F51" s="164"/>
      <c r="G51" s="164"/>
      <c r="H51" s="156">
        <f>+H52/H53</f>
        <v>0.5</v>
      </c>
      <c r="I51" s="164"/>
      <c r="J51" s="164"/>
      <c r="K51" s="156"/>
      <c r="L51" s="164"/>
      <c r="M51" s="164"/>
      <c r="N51" s="156">
        <f>+N52/N53+H51</f>
        <v>0.84285714285714297</v>
      </c>
      <c r="P51" s="156">
        <f>+P52/P53</f>
        <v>0.84285714285714297</v>
      </c>
    </row>
    <row r="52" spans="2:19" s="129" customFormat="1">
      <c r="B52" s="135" t="s">
        <v>77</v>
      </c>
      <c r="C52" s="163"/>
      <c r="D52" s="163"/>
      <c r="E52" s="155"/>
      <c r="F52" s="164"/>
      <c r="G52" s="164"/>
      <c r="H52" s="227">
        <f>+(1.3)*5</f>
        <v>6.5</v>
      </c>
      <c r="I52" s="164"/>
      <c r="J52" s="164"/>
      <c r="K52" s="156"/>
      <c r="L52" s="164"/>
      <c r="M52" s="164"/>
      <c r="N52" s="187">
        <f>0.742857142857143*6</f>
        <v>4.4571428571428582</v>
      </c>
      <c r="P52" s="189">
        <f>+N52+H52</f>
        <v>10.957142857142859</v>
      </c>
    </row>
    <row r="53" spans="2:19" s="129" customFormat="1" ht="15.6" thickBot="1">
      <c r="B53" s="135" t="s">
        <v>78</v>
      </c>
      <c r="C53" s="163"/>
      <c r="D53" s="163"/>
      <c r="E53" s="155"/>
      <c r="F53" s="164"/>
      <c r="G53" s="164"/>
      <c r="H53" s="227">
        <v>13</v>
      </c>
      <c r="I53" s="164"/>
      <c r="J53" s="164"/>
      <c r="K53" s="156"/>
      <c r="L53" s="164"/>
      <c r="M53" s="164"/>
      <c r="N53" s="187">
        <v>13</v>
      </c>
      <c r="P53" s="187">
        <f>+N53</f>
        <v>13</v>
      </c>
    </row>
    <row r="54" spans="2:19" s="129" customFormat="1" ht="15.6" thickBot="1">
      <c r="B54" s="135" t="s">
        <v>125</v>
      </c>
      <c r="C54" s="178"/>
      <c r="D54" s="178"/>
      <c r="E54" s="179"/>
      <c r="F54" s="180"/>
      <c r="G54" s="180"/>
      <c r="H54" s="169">
        <f>H48/H51</f>
        <v>1.2</v>
      </c>
      <c r="I54" s="188"/>
      <c r="N54" s="169" t="e">
        <f>N48/N51</f>
        <v>#DIV/0!</v>
      </c>
      <c r="P54" s="208"/>
    </row>
    <row r="55" spans="2:19" s="129" customFormat="1" ht="16.95" customHeight="1"/>
    <row r="56" spans="2:19" s="129" customFormat="1" ht="16.95" customHeight="1">
      <c r="H56" s="195"/>
      <c r="I56" s="188"/>
      <c r="N56" s="195"/>
    </row>
    <row r="57" spans="2:19">
      <c r="B57" s="133">
        <v>6</v>
      </c>
      <c r="C57" s="133" t="s">
        <v>95</v>
      </c>
      <c r="D57" s="133" t="s">
        <v>96</v>
      </c>
      <c r="E57" s="133" t="s">
        <v>97</v>
      </c>
      <c r="F57" s="133" t="s">
        <v>98</v>
      </c>
      <c r="G57" s="133" t="s">
        <v>99</v>
      </c>
      <c r="H57" s="133" t="s">
        <v>108</v>
      </c>
      <c r="I57" s="133" t="s">
        <v>109</v>
      </c>
      <c r="J57" s="133" t="s">
        <v>110</v>
      </c>
      <c r="K57" s="133" t="s">
        <v>111</v>
      </c>
      <c r="L57" s="133" t="s">
        <v>112</v>
      </c>
      <c r="M57" s="133" t="s">
        <v>113</v>
      </c>
      <c r="N57" s="133" t="s">
        <v>114</v>
      </c>
      <c r="P57" s="133" t="s">
        <v>123</v>
      </c>
    </row>
    <row r="58" spans="2:19" ht="21" customHeight="1">
      <c r="B58" s="135" t="s">
        <v>104</v>
      </c>
      <c r="C58" s="192">
        <f>C59/C60</f>
        <v>1</v>
      </c>
      <c r="D58" s="192">
        <f t="shared" ref="D58:N58" si="0">D59/D60</f>
        <v>1</v>
      </c>
      <c r="E58" s="192">
        <f t="shared" si="0"/>
        <v>1</v>
      </c>
      <c r="F58" s="192">
        <f>F59/F60</f>
        <v>1</v>
      </c>
      <c r="G58" s="192">
        <f t="shared" si="0"/>
        <v>1</v>
      </c>
      <c r="H58" s="215">
        <f t="shared" si="0"/>
        <v>1</v>
      </c>
      <c r="I58" s="136" t="e">
        <f t="shared" si="0"/>
        <v>#DIV/0!</v>
      </c>
      <c r="J58" s="136" t="e">
        <f t="shared" si="0"/>
        <v>#DIV/0!</v>
      </c>
      <c r="K58" s="136" t="e">
        <f t="shared" si="0"/>
        <v>#DIV/0!</v>
      </c>
      <c r="L58" s="136" t="e">
        <f t="shared" si="0"/>
        <v>#DIV/0!</v>
      </c>
      <c r="M58" s="136" t="e">
        <f t="shared" si="0"/>
        <v>#DIV/0!</v>
      </c>
      <c r="N58" s="136" t="e">
        <f t="shared" si="0"/>
        <v>#DIV/0!</v>
      </c>
      <c r="P58" s="137" t="e">
        <f>P59/P60</f>
        <v>#DIV/0!</v>
      </c>
      <c r="S58" s="138"/>
    </row>
    <row r="59" spans="2:19">
      <c r="B59" s="139" t="s">
        <v>77</v>
      </c>
      <c r="C59" s="193">
        <v>2678400</v>
      </c>
      <c r="D59" s="199">
        <v>2419200</v>
      </c>
      <c r="E59" s="199">
        <v>2678400</v>
      </c>
      <c r="F59" s="199">
        <v>2592000</v>
      </c>
      <c r="G59" s="199">
        <v>2678400</v>
      </c>
      <c r="H59" s="216">
        <v>2592000</v>
      </c>
      <c r="I59" s="140"/>
      <c r="J59" s="140"/>
      <c r="K59" s="140"/>
      <c r="L59" s="140"/>
      <c r="M59" s="140"/>
      <c r="N59" s="140"/>
      <c r="P59" s="167"/>
    </row>
    <row r="60" spans="2:19" ht="24" customHeight="1">
      <c r="B60" s="135" t="s">
        <v>78</v>
      </c>
      <c r="C60" s="193">
        <v>2678400</v>
      </c>
      <c r="D60" s="193">
        <v>2419200</v>
      </c>
      <c r="E60" s="193">
        <v>2678400</v>
      </c>
      <c r="F60" s="193">
        <v>2592000</v>
      </c>
      <c r="G60" s="193">
        <v>2678400</v>
      </c>
      <c r="H60" s="217">
        <v>2592000</v>
      </c>
      <c r="I60" s="141"/>
      <c r="J60" s="141"/>
      <c r="K60" s="141"/>
      <c r="L60" s="141"/>
      <c r="M60" s="141"/>
      <c r="N60" s="141"/>
      <c r="P60" s="142"/>
    </row>
    <row r="61" spans="2:19" s="129" customFormat="1">
      <c r="B61" s="198" t="s">
        <v>32</v>
      </c>
      <c r="C61" s="143">
        <v>0.96</v>
      </c>
      <c r="D61" s="143">
        <v>0.96</v>
      </c>
      <c r="E61" s="143">
        <v>0.96</v>
      </c>
      <c r="F61" s="143">
        <v>0.96</v>
      </c>
      <c r="G61" s="143">
        <v>0.96</v>
      </c>
      <c r="H61" s="143">
        <v>0.96</v>
      </c>
      <c r="I61" s="143">
        <v>0.96</v>
      </c>
      <c r="J61" s="143">
        <v>0.96</v>
      </c>
      <c r="K61" s="143">
        <v>0.96</v>
      </c>
      <c r="L61" s="143">
        <v>0.96</v>
      </c>
      <c r="M61" s="143">
        <v>0.96</v>
      </c>
      <c r="N61" s="143">
        <v>0.96</v>
      </c>
      <c r="P61" s="156">
        <f>+P62/P63</f>
        <v>0.96</v>
      </c>
    </row>
    <row r="62" spans="2:19" s="129" customFormat="1">
      <c r="B62" s="135" t="s">
        <v>77</v>
      </c>
      <c r="C62" s="193">
        <v>2571264</v>
      </c>
      <c r="D62" s="193">
        <v>2322432</v>
      </c>
      <c r="E62" s="193">
        <v>2571264</v>
      </c>
      <c r="F62" s="193">
        <v>2488320</v>
      </c>
      <c r="G62" s="193">
        <v>2571264</v>
      </c>
      <c r="H62" s="217">
        <v>2488320</v>
      </c>
      <c r="I62" s="191">
        <v>2571264</v>
      </c>
      <c r="J62" s="191">
        <v>2571264</v>
      </c>
      <c r="K62" s="191">
        <v>2488320</v>
      </c>
      <c r="L62" s="191">
        <v>2571264</v>
      </c>
      <c r="M62" s="191">
        <v>2488320</v>
      </c>
      <c r="N62" s="191">
        <v>2571264</v>
      </c>
      <c r="P62" s="191">
        <f>+SUM(C62:N62)</f>
        <v>30274560</v>
      </c>
    </row>
    <row r="63" spans="2:19" s="129" customFormat="1" ht="15.6" thickBot="1">
      <c r="B63" s="135" t="s">
        <v>78</v>
      </c>
      <c r="C63" s="193">
        <v>2678400</v>
      </c>
      <c r="D63" s="193">
        <v>2419200</v>
      </c>
      <c r="E63" s="193">
        <v>2678400</v>
      </c>
      <c r="F63" s="193">
        <v>2592000</v>
      </c>
      <c r="G63" s="193">
        <v>2678400</v>
      </c>
      <c r="H63" s="217">
        <v>2592000</v>
      </c>
      <c r="I63" s="191">
        <v>2678400</v>
      </c>
      <c r="J63" s="191">
        <v>2678400</v>
      </c>
      <c r="K63" s="191">
        <v>2592000</v>
      </c>
      <c r="L63" s="191">
        <v>2678400</v>
      </c>
      <c r="M63" s="191">
        <v>2592000</v>
      </c>
      <c r="N63" s="191">
        <v>2678400</v>
      </c>
      <c r="P63" s="191">
        <f>+SUM(C63:N63)</f>
        <v>31536000</v>
      </c>
    </row>
    <row r="64" spans="2:19" s="129" customFormat="1" ht="15.6" thickBot="1">
      <c r="B64" s="135" t="s">
        <v>124</v>
      </c>
      <c r="C64" s="144">
        <f t="shared" ref="C64:N64" si="1">C58/C61</f>
        <v>1.0416666666666667</v>
      </c>
      <c r="D64" s="144">
        <f t="shared" si="1"/>
        <v>1.0416666666666667</v>
      </c>
      <c r="E64" s="144">
        <f t="shared" si="1"/>
        <v>1.0416666666666667</v>
      </c>
      <c r="F64" s="144">
        <f t="shared" si="1"/>
        <v>1.0416666666666667</v>
      </c>
      <c r="G64" s="144">
        <f t="shared" si="1"/>
        <v>1.0416666666666667</v>
      </c>
      <c r="H64" s="144">
        <f t="shared" si="1"/>
        <v>1.0416666666666667</v>
      </c>
      <c r="I64" s="144" t="e">
        <f t="shared" si="1"/>
        <v>#DIV/0!</v>
      </c>
      <c r="J64" s="144" t="e">
        <f t="shared" si="1"/>
        <v>#DIV/0!</v>
      </c>
      <c r="K64" s="144" t="e">
        <f t="shared" si="1"/>
        <v>#DIV/0!</v>
      </c>
      <c r="L64" s="144" t="e">
        <f t="shared" si="1"/>
        <v>#DIV/0!</v>
      </c>
      <c r="M64" s="144" t="e">
        <f t="shared" si="1"/>
        <v>#DIV/0!</v>
      </c>
      <c r="N64" s="144" t="e">
        <f t="shared" si="1"/>
        <v>#DIV/0!</v>
      </c>
      <c r="P64" s="144">
        <f>+AVERAGE(C64:D64)</f>
        <v>1.0416666666666667</v>
      </c>
    </row>
    <row r="65" spans="2:16" s="129" customFormat="1">
      <c r="B65" s="205"/>
    </row>
    <row r="66" spans="2:16" s="129" customFormat="1" ht="16.95" customHeight="1"/>
    <row r="67" spans="2:16" s="129" customFormat="1"/>
    <row r="68" spans="2:16" s="129" customFormat="1">
      <c r="B68" s="133">
        <v>7</v>
      </c>
      <c r="C68" s="133"/>
      <c r="D68" s="133"/>
      <c r="E68" s="133" t="s">
        <v>73</v>
      </c>
      <c r="F68" s="133"/>
      <c r="G68" s="133"/>
      <c r="H68" s="133" t="s">
        <v>76</v>
      </c>
      <c r="I68" s="133"/>
      <c r="J68" s="133"/>
      <c r="K68" s="133" t="s">
        <v>62</v>
      </c>
      <c r="L68" s="133"/>
      <c r="M68" s="133"/>
      <c r="N68" s="133" t="s">
        <v>63</v>
      </c>
      <c r="P68" s="133" t="s">
        <v>123</v>
      </c>
    </row>
    <row r="69" spans="2:16" s="129" customFormat="1" ht="45">
      <c r="B69" s="135" t="s">
        <v>106</v>
      </c>
      <c r="C69" s="150"/>
      <c r="D69" s="150"/>
      <c r="E69" s="192">
        <f>E70/E71</f>
        <v>0.87777777777777777</v>
      </c>
      <c r="F69" s="150"/>
      <c r="G69" s="150"/>
      <c r="H69" s="215">
        <f>H70/H71</f>
        <v>0.97802197802197799</v>
      </c>
      <c r="I69" s="150"/>
      <c r="J69" s="150"/>
      <c r="K69" s="136" t="e">
        <f>K70/K71</f>
        <v>#DIV/0!</v>
      </c>
      <c r="L69" s="150"/>
      <c r="M69" s="150"/>
      <c r="N69" s="136" t="e">
        <f>N70/N71</f>
        <v>#DIV/0!</v>
      </c>
      <c r="P69" s="137">
        <f>P70/P71</f>
        <v>0.92817679558011046</v>
      </c>
    </row>
    <row r="70" spans="2:16" s="129" customFormat="1" ht="16.2" customHeight="1">
      <c r="B70" s="151" t="s">
        <v>77</v>
      </c>
      <c r="C70" s="152"/>
      <c r="D70" s="152"/>
      <c r="E70" s="193">
        <v>79</v>
      </c>
      <c r="F70" s="152"/>
      <c r="G70" s="152"/>
      <c r="H70" s="217">
        <v>89</v>
      </c>
      <c r="I70" s="152"/>
      <c r="J70" s="152"/>
      <c r="K70" s="141"/>
      <c r="L70" s="152"/>
      <c r="M70" s="152"/>
      <c r="N70" s="141"/>
      <c r="O70" s="153"/>
      <c r="P70" s="142">
        <f>+N70+K70+H70+E70</f>
        <v>168</v>
      </c>
    </row>
    <row r="71" spans="2:16" s="129" customFormat="1">
      <c r="B71" s="151" t="s">
        <v>78</v>
      </c>
      <c r="C71" s="154"/>
      <c r="D71" s="154"/>
      <c r="E71" s="193">
        <v>90</v>
      </c>
      <c r="F71" s="154"/>
      <c r="G71" s="154"/>
      <c r="H71" s="217">
        <v>91</v>
      </c>
      <c r="I71" s="154"/>
      <c r="J71" s="154"/>
      <c r="K71" s="141"/>
      <c r="L71" s="154"/>
      <c r="M71" s="154"/>
      <c r="N71" s="141"/>
      <c r="O71" s="153"/>
      <c r="P71" s="142">
        <f>+N71+K71+H71+E71</f>
        <v>181</v>
      </c>
    </row>
    <row r="72" spans="2:16" s="129" customFormat="1">
      <c r="B72" s="198" t="s">
        <v>32</v>
      </c>
      <c r="C72" s="149"/>
      <c r="D72" s="149"/>
      <c r="E72" s="183">
        <f>+E73/E74</f>
        <v>0.8</v>
      </c>
      <c r="F72" s="149"/>
      <c r="G72" s="149"/>
      <c r="H72" s="183">
        <f>+H73/H74</f>
        <v>0.80219780219780223</v>
      </c>
      <c r="I72" s="149"/>
      <c r="J72" s="149"/>
      <c r="K72" s="183">
        <f>+K73/K74</f>
        <v>0.80434782608695654</v>
      </c>
      <c r="L72" s="149"/>
      <c r="M72" s="149"/>
      <c r="N72" s="183">
        <f>+N73/N74</f>
        <v>0.81521739130434778</v>
      </c>
      <c r="O72" s="153"/>
      <c r="P72" s="156">
        <f>+P73/P74</f>
        <v>0.80547945205479454</v>
      </c>
    </row>
    <row r="73" spans="2:16" s="129" customFormat="1">
      <c r="B73" s="135" t="s">
        <v>77</v>
      </c>
      <c r="C73" s="194"/>
      <c r="D73" s="194"/>
      <c r="E73" s="211">
        <f>25+22+25</f>
        <v>72</v>
      </c>
      <c r="F73" s="194"/>
      <c r="G73" s="194"/>
      <c r="H73" s="218">
        <f>24+25+24</f>
        <v>73</v>
      </c>
      <c r="I73" s="194"/>
      <c r="J73" s="194"/>
      <c r="K73" s="194">
        <f>25+25+24</f>
        <v>74</v>
      </c>
      <c r="L73" s="194"/>
      <c r="M73" s="194"/>
      <c r="N73" s="194">
        <f>25+25+25</f>
        <v>75</v>
      </c>
      <c r="O73" s="153"/>
      <c r="P73" s="187">
        <f>+N73+K73+H73+E73</f>
        <v>294</v>
      </c>
    </row>
    <row r="74" spans="2:16" s="129" customFormat="1" ht="15.6" thickBot="1">
      <c r="B74" s="135" t="s">
        <v>78</v>
      </c>
      <c r="C74" s="194"/>
      <c r="D74" s="194"/>
      <c r="E74" s="211">
        <f>31+28+31</f>
        <v>90</v>
      </c>
      <c r="F74" s="194"/>
      <c r="G74" s="194"/>
      <c r="H74" s="218">
        <f>30+31+30</f>
        <v>91</v>
      </c>
      <c r="I74" s="194"/>
      <c r="J74" s="194"/>
      <c r="K74" s="194">
        <f>31+31+30</f>
        <v>92</v>
      </c>
      <c r="L74" s="194"/>
      <c r="M74" s="194"/>
      <c r="N74" s="194">
        <f>31+30+31</f>
        <v>92</v>
      </c>
      <c r="O74" s="153"/>
      <c r="P74" s="187">
        <f>+N74+K74+H74+E74</f>
        <v>365</v>
      </c>
    </row>
    <row r="75" spans="2:16" s="129" customFormat="1" ht="15.6" thickBot="1">
      <c r="B75" s="135" t="s">
        <v>126</v>
      </c>
      <c r="C75" s="206"/>
      <c r="D75" s="206"/>
      <c r="E75" s="144">
        <f>E69/E72</f>
        <v>1.0972222222222221</v>
      </c>
      <c r="F75" s="174"/>
      <c r="G75" s="175"/>
      <c r="H75" s="144">
        <f>H69/H72</f>
        <v>1.2191780821917808</v>
      </c>
      <c r="I75" s="177"/>
      <c r="J75" s="175"/>
      <c r="K75" s="144" t="e">
        <f>K69/K72</f>
        <v>#DIV/0!</v>
      </c>
      <c r="L75" s="177"/>
      <c r="M75" s="175"/>
      <c r="N75" s="144" t="e">
        <f>N69/N72</f>
        <v>#DIV/0!</v>
      </c>
      <c r="P75" s="144">
        <f>P69/P72</f>
        <v>1.1523283346487765</v>
      </c>
    </row>
    <row r="76" spans="2:16" s="129" customFormat="1">
      <c r="C76" s="134"/>
      <c r="O76" s="153"/>
    </row>
    <row r="77" spans="2:16" s="129" customFormat="1" ht="16.95" customHeight="1">
      <c r="C77" s="174"/>
      <c r="D77" s="174"/>
    </row>
    <row r="78" spans="2:16" s="129" customFormat="1" ht="16.95" customHeight="1">
      <c r="C78" s="174"/>
      <c r="D78" s="174"/>
      <c r="E78" s="174"/>
      <c r="F78" s="174"/>
      <c r="G78" s="174"/>
      <c r="H78" s="174"/>
      <c r="I78" s="174"/>
      <c r="J78" s="174"/>
      <c r="K78" s="174"/>
      <c r="L78" s="174"/>
      <c r="M78" s="174"/>
      <c r="N78" s="174"/>
      <c r="P78" s="174"/>
    </row>
    <row r="79" spans="2:16" s="129" customFormat="1">
      <c r="B79" s="133">
        <v>8</v>
      </c>
      <c r="C79" s="133"/>
      <c r="D79" s="133"/>
      <c r="E79" s="158" t="s">
        <v>73</v>
      </c>
      <c r="F79" s="159"/>
      <c r="G79" s="159"/>
      <c r="H79" s="158" t="s">
        <v>76</v>
      </c>
      <c r="I79" s="159"/>
      <c r="J79" s="159"/>
      <c r="K79" s="133" t="s">
        <v>62</v>
      </c>
      <c r="L79" s="159"/>
      <c r="M79" s="160"/>
      <c r="N79" s="158" t="s">
        <v>63</v>
      </c>
      <c r="P79" s="158" t="s">
        <v>123</v>
      </c>
    </row>
    <row r="80" spans="2:16" s="129" customFormat="1" ht="30">
      <c r="B80" s="135" t="s">
        <v>103</v>
      </c>
      <c r="C80" s="150"/>
      <c r="D80" s="150"/>
      <c r="E80" s="192">
        <f>E81/E82</f>
        <v>0.92982456140350878</v>
      </c>
      <c r="F80" s="161"/>
      <c r="G80" s="161"/>
      <c r="H80" s="215">
        <f>H81/H82</f>
        <v>0.94594594594594594</v>
      </c>
      <c r="I80" s="161"/>
      <c r="J80" s="161"/>
      <c r="K80" s="136" t="e">
        <f>K81/K82</f>
        <v>#DIV/0!</v>
      </c>
      <c r="L80" s="161"/>
      <c r="M80" s="150"/>
      <c r="N80" s="136" t="e">
        <f>N81/N82</f>
        <v>#DIV/0!</v>
      </c>
      <c r="P80" s="137">
        <f>P81/P82</f>
        <v>0.93777777777777782</v>
      </c>
    </row>
    <row r="81" spans="2:16" s="129" customFormat="1">
      <c r="B81" s="151" t="s">
        <v>77</v>
      </c>
      <c r="C81" s="152"/>
      <c r="D81" s="152"/>
      <c r="E81" s="204">
        <v>106</v>
      </c>
      <c r="F81" s="162"/>
      <c r="G81" s="162"/>
      <c r="H81" s="217">
        <v>105</v>
      </c>
      <c r="I81" s="162"/>
      <c r="J81" s="162"/>
      <c r="K81" s="141"/>
      <c r="L81" s="162"/>
      <c r="M81" s="152"/>
      <c r="N81" s="141"/>
      <c r="P81" s="142">
        <f>+N81+K81+H81+E81</f>
        <v>211</v>
      </c>
    </row>
    <row r="82" spans="2:16" s="129" customFormat="1">
      <c r="B82" s="151" t="s">
        <v>78</v>
      </c>
      <c r="C82" s="154"/>
      <c r="D82" s="154"/>
      <c r="E82" s="204">
        <v>114</v>
      </c>
      <c r="F82" s="162"/>
      <c r="G82" s="162"/>
      <c r="H82" s="217">
        <v>111</v>
      </c>
      <c r="I82" s="162"/>
      <c r="J82" s="162"/>
      <c r="K82" s="141"/>
      <c r="L82" s="162"/>
      <c r="M82" s="154"/>
      <c r="N82" s="141"/>
      <c r="P82" s="142">
        <f>+N82+K82+H82+E82</f>
        <v>225</v>
      </c>
    </row>
    <row r="83" spans="2:16" s="129" customFormat="1">
      <c r="B83" s="198" t="s">
        <v>32</v>
      </c>
      <c r="C83" s="163"/>
      <c r="D83" s="163"/>
      <c r="E83" s="155">
        <f>+E84/E85</f>
        <v>0.8</v>
      </c>
      <c r="F83" s="164"/>
      <c r="G83" s="164"/>
      <c r="H83" s="155">
        <f>+H84/H85</f>
        <v>0.8</v>
      </c>
      <c r="I83" s="164"/>
      <c r="J83" s="164"/>
      <c r="K83" s="155">
        <f>+K84/K85</f>
        <v>0.8</v>
      </c>
      <c r="L83" s="164"/>
      <c r="M83" s="164"/>
      <c r="N83" s="155">
        <f>+N84/N85</f>
        <v>0.8</v>
      </c>
      <c r="P83" s="143">
        <f>+P84/P85</f>
        <v>0.8</v>
      </c>
    </row>
    <row r="84" spans="2:16" s="129" customFormat="1">
      <c r="B84" s="135" t="s">
        <v>77</v>
      </c>
      <c r="C84" s="194"/>
      <c r="D84" s="194"/>
      <c r="E84" s="211">
        <v>96</v>
      </c>
      <c r="F84" s="194"/>
      <c r="G84" s="194"/>
      <c r="H84" s="219">
        <v>83.2</v>
      </c>
      <c r="I84" s="194"/>
      <c r="J84" s="194"/>
      <c r="K84" s="194">
        <v>96</v>
      </c>
      <c r="L84" s="194"/>
      <c r="M84" s="194"/>
      <c r="N84" s="212">
        <v>102.4</v>
      </c>
      <c r="O84" s="153"/>
      <c r="P84" s="213">
        <f>+N84+K84+H84+E84</f>
        <v>377.6</v>
      </c>
    </row>
    <row r="85" spans="2:16" s="129" customFormat="1" ht="15.6" thickBot="1">
      <c r="B85" s="135" t="s">
        <v>78</v>
      </c>
      <c r="C85" s="194"/>
      <c r="D85" s="194"/>
      <c r="E85" s="211">
        <v>120</v>
      </c>
      <c r="F85" s="194"/>
      <c r="G85" s="194"/>
      <c r="H85" s="218">
        <v>104</v>
      </c>
      <c r="I85" s="194"/>
      <c r="J85" s="194"/>
      <c r="K85" s="194">
        <v>120</v>
      </c>
      <c r="L85" s="194"/>
      <c r="M85" s="194"/>
      <c r="N85" s="194">
        <v>128</v>
      </c>
      <c r="O85" s="153"/>
      <c r="P85" s="187">
        <f>+N85+K85+H85+E85</f>
        <v>472</v>
      </c>
    </row>
    <row r="86" spans="2:16" s="129" customFormat="1" ht="15.6" thickBot="1">
      <c r="B86" s="135" t="s">
        <v>126</v>
      </c>
      <c r="C86" s="178"/>
      <c r="D86" s="178"/>
      <c r="E86" s="144">
        <f>E80/E83</f>
        <v>1.1622807017543859</v>
      </c>
      <c r="H86" s="169">
        <f>H80/H83</f>
        <v>1.1824324324324325</v>
      </c>
      <c r="K86" s="169" t="e">
        <f>K80/K83</f>
        <v>#DIV/0!</v>
      </c>
      <c r="N86" s="169" t="e">
        <f>N80/N83</f>
        <v>#DIV/0!</v>
      </c>
      <c r="P86" s="169">
        <f>P80/P83</f>
        <v>1.1722222222222223</v>
      </c>
    </row>
    <row r="87" spans="2:16" s="129" customFormat="1">
      <c r="B87" s="205"/>
      <c r="C87" s="178"/>
      <c r="D87" s="178"/>
      <c r="E87" s="179"/>
      <c r="F87" s="180"/>
      <c r="G87" s="180"/>
      <c r="H87" s="179"/>
      <c r="I87" s="180"/>
      <c r="J87" s="180"/>
      <c r="K87" s="179"/>
      <c r="L87" s="180"/>
      <c r="M87" s="180"/>
      <c r="N87" s="179"/>
    </row>
    <row r="88" spans="2:16" s="129" customFormat="1">
      <c r="B88" s="176"/>
      <c r="C88" s="157"/>
      <c r="D88" s="157"/>
      <c r="E88" s="157"/>
      <c r="F88" s="157"/>
      <c r="G88" s="157"/>
    </row>
    <row r="89" spans="2:16">
      <c r="B89" s="133">
        <v>9</v>
      </c>
      <c r="C89" s="133" t="s">
        <v>95</v>
      </c>
      <c r="D89" s="133" t="s">
        <v>96</v>
      </c>
      <c r="E89" s="133" t="s">
        <v>97</v>
      </c>
      <c r="F89" s="133" t="s">
        <v>98</v>
      </c>
      <c r="G89" s="133" t="s">
        <v>99</v>
      </c>
      <c r="H89" s="133" t="s">
        <v>108</v>
      </c>
      <c r="I89" s="133" t="s">
        <v>109</v>
      </c>
      <c r="J89" s="133" t="s">
        <v>110</v>
      </c>
      <c r="K89" s="133" t="s">
        <v>111</v>
      </c>
      <c r="L89" s="133" t="s">
        <v>112</v>
      </c>
      <c r="M89" s="133" t="s">
        <v>113</v>
      </c>
      <c r="N89" s="133" t="s">
        <v>114</v>
      </c>
      <c r="P89" s="158" t="s">
        <v>123</v>
      </c>
    </row>
    <row r="90" spans="2:16" ht="36.75" customHeight="1">
      <c r="B90" s="135" t="s">
        <v>105</v>
      </c>
      <c r="C90" s="192">
        <f t="shared" ref="C90:N90" si="2">C91/C92</f>
        <v>1</v>
      </c>
      <c r="D90" s="192">
        <f t="shared" si="2"/>
        <v>1</v>
      </c>
      <c r="E90" s="192">
        <f t="shared" si="2"/>
        <v>1</v>
      </c>
      <c r="F90" s="192">
        <f>F91/F92</f>
        <v>1</v>
      </c>
      <c r="G90" s="192">
        <f t="shared" si="2"/>
        <v>1</v>
      </c>
      <c r="H90" s="215">
        <f t="shared" si="2"/>
        <v>1</v>
      </c>
      <c r="I90" s="136" t="e">
        <f t="shared" si="2"/>
        <v>#DIV/0!</v>
      </c>
      <c r="J90" s="136" t="e">
        <f t="shared" si="2"/>
        <v>#DIV/0!</v>
      </c>
      <c r="K90" s="136" t="e">
        <f t="shared" si="2"/>
        <v>#DIV/0!</v>
      </c>
      <c r="L90" s="136" t="e">
        <f t="shared" si="2"/>
        <v>#DIV/0!</v>
      </c>
      <c r="M90" s="136" t="e">
        <f t="shared" si="2"/>
        <v>#DIV/0!</v>
      </c>
      <c r="N90" s="136" t="e">
        <f t="shared" si="2"/>
        <v>#DIV/0!</v>
      </c>
      <c r="P90" s="137">
        <f>P91/P92</f>
        <v>1</v>
      </c>
    </row>
    <row r="91" spans="2:16">
      <c r="B91" s="139" t="s">
        <v>77</v>
      </c>
      <c r="C91" s="193">
        <v>2678400</v>
      </c>
      <c r="D91" s="199">
        <v>2419200</v>
      </c>
      <c r="E91" s="199">
        <v>2678400</v>
      </c>
      <c r="F91" s="199">
        <v>2592000</v>
      </c>
      <c r="G91" s="199">
        <v>2678400</v>
      </c>
      <c r="H91" s="216">
        <v>2592000</v>
      </c>
      <c r="I91" s="140"/>
      <c r="J91" s="140"/>
      <c r="K91" s="140"/>
      <c r="L91" s="140"/>
      <c r="M91" s="140"/>
      <c r="N91" s="141"/>
      <c r="P91" s="142">
        <f>+SUM(C91:N91)</f>
        <v>15638400</v>
      </c>
    </row>
    <row r="92" spans="2:16">
      <c r="B92" s="139" t="s">
        <v>78</v>
      </c>
      <c r="C92" s="199">
        <v>2678400</v>
      </c>
      <c r="D92" s="193">
        <v>2419200</v>
      </c>
      <c r="E92" s="193">
        <v>2678400</v>
      </c>
      <c r="F92" s="193">
        <v>2592000</v>
      </c>
      <c r="G92" s="193">
        <v>2678400</v>
      </c>
      <c r="H92" s="217">
        <v>2592000</v>
      </c>
      <c r="I92" s="141"/>
      <c r="J92" s="141"/>
      <c r="K92" s="141"/>
      <c r="L92" s="141"/>
      <c r="M92" s="141"/>
      <c r="N92" s="141"/>
      <c r="P92" s="142">
        <f>+SUM(C92:N92)</f>
        <v>15638400</v>
      </c>
    </row>
    <row r="93" spans="2:16" s="129" customFormat="1">
      <c r="B93" s="198" t="s">
        <v>32</v>
      </c>
      <c r="C93" s="145">
        <f>+C94/C95</f>
        <v>0.99985000000000013</v>
      </c>
      <c r="D93" s="145">
        <f t="shared" ref="D93:N93" si="3">+D94/D95</f>
        <v>0.99985000000000002</v>
      </c>
      <c r="E93" s="145">
        <f t="shared" si="3"/>
        <v>0.99985000000000013</v>
      </c>
      <c r="F93" s="145">
        <f t="shared" si="3"/>
        <v>0.99985000000000002</v>
      </c>
      <c r="G93" s="145">
        <f t="shared" si="3"/>
        <v>0.99985000000000013</v>
      </c>
      <c r="H93" s="145">
        <f t="shared" si="3"/>
        <v>0.99985000000000002</v>
      </c>
      <c r="I93" s="145">
        <f t="shared" si="3"/>
        <v>0.99985000000000013</v>
      </c>
      <c r="J93" s="145">
        <f t="shared" si="3"/>
        <v>0.99985000000000013</v>
      </c>
      <c r="K93" s="145">
        <f t="shared" si="3"/>
        <v>0.99985000000000002</v>
      </c>
      <c r="L93" s="145">
        <f t="shared" si="3"/>
        <v>0.99985000000000013</v>
      </c>
      <c r="M93" s="145">
        <f t="shared" si="3"/>
        <v>0.99985000000000002</v>
      </c>
      <c r="N93" s="145">
        <f t="shared" si="3"/>
        <v>0.99985000000000013</v>
      </c>
      <c r="P93" s="197">
        <f>+P94/P95</f>
        <v>0.99985000000000002</v>
      </c>
    </row>
    <row r="94" spans="2:16" s="129" customFormat="1">
      <c r="B94" s="135" t="s">
        <v>77</v>
      </c>
      <c r="C94" s="193">
        <v>2677998.2400000002</v>
      </c>
      <c r="D94" s="193">
        <v>2418837.12</v>
      </c>
      <c r="E94" s="193">
        <v>2677998.2400000002</v>
      </c>
      <c r="F94" s="193">
        <v>2591611.2000000002</v>
      </c>
      <c r="G94" s="193">
        <v>2677998.2400000002</v>
      </c>
      <c r="H94" s="217">
        <v>2591611.2000000002</v>
      </c>
      <c r="I94" s="191">
        <v>2677998.2400000002</v>
      </c>
      <c r="J94" s="191">
        <v>2677998.2400000002</v>
      </c>
      <c r="K94" s="191">
        <v>2591611.2000000002</v>
      </c>
      <c r="L94" s="191">
        <v>2677998.2400000002</v>
      </c>
      <c r="M94" s="191">
        <v>2591611.2000000002</v>
      </c>
      <c r="N94" s="191">
        <v>2677998.2400000002</v>
      </c>
      <c r="O94" s="153"/>
      <c r="P94" s="189">
        <f>+SUM(C94:N94)</f>
        <v>31531269.600000001</v>
      </c>
    </row>
    <row r="95" spans="2:16" s="129" customFormat="1" ht="15.6" thickBot="1">
      <c r="B95" s="135" t="s">
        <v>78</v>
      </c>
      <c r="C95" s="193">
        <v>2678400</v>
      </c>
      <c r="D95" s="193">
        <v>2419200</v>
      </c>
      <c r="E95" s="193">
        <v>2678400</v>
      </c>
      <c r="F95" s="193">
        <v>2592000</v>
      </c>
      <c r="G95" s="193">
        <v>2678400</v>
      </c>
      <c r="H95" s="217">
        <v>2592000</v>
      </c>
      <c r="I95" s="191">
        <v>2678400</v>
      </c>
      <c r="J95" s="191">
        <v>2678400</v>
      </c>
      <c r="K95" s="191">
        <v>2592000</v>
      </c>
      <c r="L95" s="191">
        <v>2678400</v>
      </c>
      <c r="M95" s="191">
        <v>2592000</v>
      </c>
      <c r="N95" s="191">
        <v>2678400</v>
      </c>
      <c r="O95" s="153"/>
      <c r="P95" s="189">
        <f>+SUM(C95:N95)</f>
        <v>31536000</v>
      </c>
    </row>
    <row r="96" spans="2:16" s="129" customFormat="1" ht="15.6" thickBot="1">
      <c r="B96" s="135" t="s">
        <v>124</v>
      </c>
      <c r="C96" s="144">
        <f t="shared" ref="C96:N96" si="4">C90/C93</f>
        <v>1.0001500225033755</v>
      </c>
      <c r="D96" s="144">
        <f t="shared" si="4"/>
        <v>1.0001500225033755</v>
      </c>
      <c r="E96" s="144">
        <f t="shared" si="4"/>
        <v>1.0001500225033755</v>
      </c>
      <c r="F96" s="144">
        <f t="shared" si="4"/>
        <v>1.0001500225033755</v>
      </c>
      <c r="G96" s="144">
        <f t="shared" si="4"/>
        <v>1.0001500225033755</v>
      </c>
      <c r="H96" s="144">
        <f t="shared" si="4"/>
        <v>1.0001500225033755</v>
      </c>
      <c r="I96" s="144" t="e">
        <f t="shared" si="4"/>
        <v>#DIV/0!</v>
      </c>
      <c r="J96" s="144" t="e">
        <f t="shared" si="4"/>
        <v>#DIV/0!</v>
      </c>
      <c r="K96" s="144" t="e">
        <f t="shared" si="4"/>
        <v>#DIV/0!</v>
      </c>
      <c r="L96" s="144" t="e">
        <f t="shared" si="4"/>
        <v>#DIV/0!</v>
      </c>
      <c r="M96" s="144" t="e">
        <f t="shared" si="4"/>
        <v>#DIV/0!</v>
      </c>
      <c r="N96" s="144" t="e">
        <f t="shared" si="4"/>
        <v>#DIV/0!</v>
      </c>
      <c r="P96" s="144">
        <f>+AVERAGE(C96:D96)</f>
        <v>1.0001500225033755</v>
      </c>
    </row>
    <row r="97" spans="2:16" s="129" customFormat="1">
      <c r="C97" s="196"/>
      <c r="D97" s="196"/>
      <c r="E97" s="196"/>
      <c r="F97" s="196"/>
      <c r="G97" s="196"/>
      <c r="H97" s="196"/>
      <c r="I97" s="196"/>
      <c r="J97" s="196"/>
      <c r="K97" s="196"/>
      <c r="L97" s="196"/>
      <c r="M97" s="196"/>
      <c r="N97" s="196"/>
    </row>
    <row r="98" spans="2:16" s="129" customFormat="1" ht="16.95" customHeight="1"/>
    <row r="99" spans="2:16" s="129" customFormat="1"/>
    <row r="100" spans="2:16">
      <c r="B100" s="133">
        <v>10</v>
      </c>
      <c r="C100" s="133" t="s">
        <v>95</v>
      </c>
      <c r="D100" s="133" t="s">
        <v>96</v>
      </c>
      <c r="E100" s="133" t="s">
        <v>97</v>
      </c>
      <c r="F100" s="133" t="s">
        <v>98</v>
      </c>
      <c r="G100" s="133" t="s">
        <v>99</v>
      </c>
      <c r="H100" s="133" t="s">
        <v>108</v>
      </c>
      <c r="I100" s="133" t="s">
        <v>109</v>
      </c>
      <c r="J100" s="133" t="s">
        <v>110</v>
      </c>
      <c r="K100" s="133" t="s">
        <v>111</v>
      </c>
      <c r="L100" s="133" t="s">
        <v>112</v>
      </c>
      <c r="M100" s="133" t="s">
        <v>113</v>
      </c>
      <c r="N100" s="133" t="s">
        <v>114</v>
      </c>
      <c r="P100" s="158" t="s">
        <v>123</v>
      </c>
    </row>
    <row r="101" spans="2:16" ht="25.5" customHeight="1">
      <c r="B101" s="135" t="s">
        <v>102</v>
      </c>
      <c r="C101" s="200">
        <f t="shared" ref="C101:E101" si="5">C102/C103</f>
        <v>1.4317551440329218E-4</v>
      </c>
      <c r="D101" s="200">
        <f>D102/D103</f>
        <v>1.3231594650205762E-4</v>
      </c>
      <c r="E101" s="200">
        <f t="shared" si="5"/>
        <v>6.3157201646090537E-5</v>
      </c>
      <c r="F101" s="200">
        <f>F102/F103</f>
        <v>2.1147633744855967E-5</v>
      </c>
      <c r="G101" s="200">
        <f>G102/G103</f>
        <v>1.3974279835390948E-4</v>
      </c>
      <c r="H101" s="220">
        <f t="shared" ref="H101" si="6">H102/H103</f>
        <v>5.4012242798353909E-5</v>
      </c>
      <c r="I101" s="146" t="e">
        <f t="shared" ref="I101:N101" si="7">I102/I103</f>
        <v>#DIV/0!</v>
      </c>
      <c r="J101" s="146" t="e">
        <f t="shared" si="7"/>
        <v>#DIV/0!</v>
      </c>
      <c r="K101" s="146" t="e">
        <f t="shared" si="7"/>
        <v>#DIV/0!</v>
      </c>
      <c r="L101" s="146" t="e">
        <f t="shared" si="7"/>
        <v>#DIV/0!</v>
      </c>
      <c r="M101" s="146" t="e">
        <f t="shared" si="7"/>
        <v>#DIV/0!</v>
      </c>
      <c r="N101" s="136" t="e">
        <f t="shared" si="7"/>
        <v>#DIV/0!</v>
      </c>
      <c r="P101" s="137">
        <f>P102/P103</f>
        <v>5.5355133744855965E-4</v>
      </c>
    </row>
    <row r="102" spans="2:16" ht="14.4" customHeight="1">
      <c r="B102" s="139" t="s">
        <v>77</v>
      </c>
      <c r="C102" s="201">
        <v>0.1391666</v>
      </c>
      <c r="D102" s="201">
        <v>0.12861110000000001</v>
      </c>
      <c r="E102" s="201">
        <v>6.13888E-2</v>
      </c>
      <c r="F102" s="201">
        <v>2.0555500000000001E-2</v>
      </c>
      <c r="G102" s="201">
        <v>0.13583000000000001</v>
      </c>
      <c r="H102" s="221">
        <v>5.2499900000000002E-2</v>
      </c>
      <c r="I102" s="147"/>
      <c r="J102" s="147"/>
      <c r="K102" s="147"/>
      <c r="L102" s="147"/>
      <c r="M102" s="147"/>
      <c r="N102" s="141"/>
      <c r="P102" s="214">
        <f>+SUM(C102:N102)</f>
        <v>0.53805190000000003</v>
      </c>
    </row>
    <row r="103" spans="2:16" ht="21.75" customHeight="1">
      <c r="B103" s="139" t="s">
        <v>78</v>
      </c>
      <c r="C103" s="202">
        <v>972</v>
      </c>
      <c r="D103" s="202">
        <v>972</v>
      </c>
      <c r="E103" s="202">
        <v>972</v>
      </c>
      <c r="F103" s="202">
        <v>972</v>
      </c>
      <c r="G103" s="202">
        <v>972</v>
      </c>
      <c r="H103" s="222">
        <v>972</v>
      </c>
      <c r="I103" s="148"/>
      <c r="J103" s="148"/>
      <c r="K103" s="148"/>
      <c r="L103" s="148"/>
      <c r="M103" s="148"/>
      <c r="N103" s="141"/>
      <c r="P103" s="142">
        <f>+MAX(C103:N103)</f>
        <v>972</v>
      </c>
    </row>
    <row r="104" spans="2:16" s="129" customFormat="1">
      <c r="B104" s="198" t="s">
        <v>32</v>
      </c>
      <c r="C104" s="149">
        <f>+C105/C106</f>
        <v>7.5000000000000002E-4</v>
      </c>
      <c r="D104" s="149">
        <f t="shared" ref="D104:N104" si="8">+D105/D106</f>
        <v>7.5000000000000002E-4</v>
      </c>
      <c r="E104" s="149">
        <f t="shared" si="8"/>
        <v>7.5000000000000002E-4</v>
      </c>
      <c r="F104" s="149">
        <f t="shared" si="8"/>
        <v>7.5000000000000002E-4</v>
      </c>
      <c r="G104" s="149">
        <f t="shared" si="8"/>
        <v>7.5000000000000002E-4</v>
      </c>
      <c r="H104" s="149">
        <f t="shared" si="8"/>
        <v>7.5000000000000002E-4</v>
      </c>
      <c r="I104" s="149">
        <f t="shared" si="8"/>
        <v>7.5000000000000002E-4</v>
      </c>
      <c r="J104" s="149">
        <f t="shared" si="8"/>
        <v>7.5000000000000002E-4</v>
      </c>
      <c r="K104" s="149">
        <f t="shared" si="8"/>
        <v>7.5000000000000002E-4</v>
      </c>
      <c r="L104" s="149">
        <f t="shared" si="8"/>
        <v>7.5000000000000002E-4</v>
      </c>
      <c r="M104" s="149">
        <f t="shared" si="8"/>
        <v>7.5000000000000002E-4</v>
      </c>
      <c r="N104" s="149">
        <f t="shared" si="8"/>
        <v>7.5000000000000002E-4</v>
      </c>
      <c r="P104" s="149">
        <f>+P105/P106</f>
        <v>9.0000000000000011E-3</v>
      </c>
    </row>
    <row r="105" spans="2:16" s="129" customFormat="1">
      <c r="B105" s="135" t="s">
        <v>77</v>
      </c>
      <c r="C105" s="203">
        <v>0.72750000000000004</v>
      </c>
      <c r="D105" s="203">
        <v>0.72750000000000004</v>
      </c>
      <c r="E105" s="203">
        <v>0.72750000000000004</v>
      </c>
      <c r="F105" s="203">
        <v>0.72750000000000004</v>
      </c>
      <c r="G105" s="203">
        <v>0.72750000000000004</v>
      </c>
      <c r="H105" s="223">
        <v>0.72750000000000004</v>
      </c>
      <c r="I105" s="149">
        <v>0.72750000000000004</v>
      </c>
      <c r="J105" s="149">
        <v>0.72750000000000004</v>
      </c>
      <c r="K105" s="149">
        <v>0.72750000000000004</v>
      </c>
      <c r="L105" s="149">
        <v>0.72750000000000004</v>
      </c>
      <c r="M105" s="149">
        <v>0.72750000000000004</v>
      </c>
      <c r="N105" s="149">
        <v>0.72750000000000004</v>
      </c>
      <c r="O105" s="153"/>
      <c r="P105" s="190">
        <f>+SUM(C105:N105)</f>
        <v>8.73</v>
      </c>
    </row>
    <row r="106" spans="2:16" s="129" customFormat="1" ht="15.6" thickBot="1">
      <c r="B106" s="135" t="s">
        <v>78</v>
      </c>
      <c r="C106" s="193">
        <v>970</v>
      </c>
      <c r="D106" s="193">
        <v>970</v>
      </c>
      <c r="E106" s="193">
        <v>970</v>
      </c>
      <c r="F106" s="193">
        <v>970</v>
      </c>
      <c r="G106" s="193">
        <v>970</v>
      </c>
      <c r="H106" s="217">
        <v>970</v>
      </c>
      <c r="I106" s="191">
        <v>970</v>
      </c>
      <c r="J106" s="191">
        <v>970</v>
      </c>
      <c r="K106" s="191">
        <v>970</v>
      </c>
      <c r="L106" s="191">
        <v>970</v>
      </c>
      <c r="M106" s="191">
        <v>970</v>
      </c>
      <c r="N106" s="191">
        <v>970</v>
      </c>
      <c r="O106" s="153"/>
      <c r="P106" s="189">
        <f>+N106</f>
        <v>970</v>
      </c>
    </row>
    <row r="107" spans="2:16" s="129" customFormat="1" ht="15.6" thickBot="1">
      <c r="B107" s="209" t="s">
        <v>124</v>
      </c>
      <c r="C107" s="144">
        <f t="shared" ref="C107:N107" si="9">((C104-C101)/C104)+1</f>
        <v>1.8090993141289438</v>
      </c>
      <c r="D107" s="144">
        <f t="shared" si="9"/>
        <v>1.8235787379972566</v>
      </c>
      <c r="E107" s="144">
        <f t="shared" si="9"/>
        <v>1.9157903978052127</v>
      </c>
      <c r="F107" s="144">
        <f t="shared" si="9"/>
        <v>1.9718031550068587</v>
      </c>
      <c r="G107" s="144">
        <f t="shared" si="9"/>
        <v>1.8136762688614541</v>
      </c>
      <c r="H107" s="144">
        <f t="shared" si="9"/>
        <v>1.9279836762688616</v>
      </c>
      <c r="I107" s="144" t="e">
        <f t="shared" si="9"/>
        <v>#DIV/0!</v>
      </c>
      <c r="J107" s="144" t="e">
        <f t="shared" si="9"/>
        <v>#DIV/0!</v>
      </c>
      <c r="K107" s="144" t="e">
        <f t="shared" si="9"/>
        <v>#DIV/0!</v>
      </c>
      <c r="L107" s="144" t="e">
        <f t="shared" si="9"/>
        <v>#DIV/0!</v>
      </c>
      <c r="M107" s="144" t="e">
        <f t="shared" si="9"/>
        <v>#DIV/0!</v>
      </c>
      <c r="N107" s="144" t="e">
        <f t="shared" si="9"/>
        <v>#DIV/0!</v>
      </c>
      <c r="P107" s="144">
        <f>+AVERAGE(C107:D107)</f>
        <v>1.8163390260631003</v>
      </c>
    </row>
    <row r="108" spans="2:16" s="129" customFormat="1"/>
    <row r="109" spans="2:16">
      <c r="B109" s="133">
        <v>11</v>
      </c>
      <c r="C109" s="133" t="s">
        <v>95</v>
      </c>
      <c r="D109" s="133" t="s">
        <v>96</v>
      </c>
      <c r="E109" s="133" t="s">
        <v>97</v>
      </c>
      <c r="F109" s="133" t="s">
        <v>98</v>
      </c>
      <c r="G109" s="133" t="s">
        <v>99</v>
      </c>
      <c r="H109" s="133" t="s">
        <v>108</v>
      </c>
      <c r="I109" s="133" t="s">
        <v>109</v>
      </c>
      <c r="J109" s="133" t="s">
        <v>110</v>
      </c>
      <c r="K109" s="133" t="s">
        <v>111</v>
      </c>
      <c r="L109" s="133" t="s">
        <v>112</v>
      </c>
      <c r="M109" s="133" t="s">
        <v>113</v>
      </c>
      <c r="N109" s="133" t="s">
        <v>114</v>
      </c>
      <c r="P109" s="133" t="s">
        <v>123</v>
      </c>
    </row>
    <row r="110" spans="2:16" ht="30">
      <c r="B110" s="135" t="s">
        <v>107</v>
      </c>
      <c r="C110" s="192">
        <f>C111/C112</f>
        <v>1</v>
      </c>
      <c r="D110" s="192">
        <f t="shared" ref="D110:N110" si="10">D111/D112</f>
        <v>1</v>
      </c>
      <c r="E110" s="192">
        <f t="shared" si="10"/>
        <v>1</v>
      </c>
      <c r="F110" s="192">
        <f t="shared" si="10"/>
        <v>1</v>
      </c>
      <c r="G110" s="192">
        <f t="shared" si="10"/>
        <v>1</v>
      </c>
      <c r="H110" s="215">
        <f t="shared" si="10"/>
        <v>1</v>
      </c>
      <c r="I110" s="136" t="e">
        <f t="shared" si="10"/>
        <v>#DIV/0!</v>
      </c>
      <c r="J110" s="136" t="e">
        <f t="shared" si="10"/>
        <v>#DIV/0!</v>
      </c>
      <c r="K110" s="136" t="e">
        <f t="shared" si="10"/>
        <v>#DIV/0!</v>
      </c>
      <c r="L110" s="136" t="e">
        <f t="shared" si="10"/>
        <v>#DIV/0!</v>
      </c>
      <c r="M110" s="136" t="e">
        <f t="shared" si="10"/>
        <v>#DIV/0!</v>
      </c>
      <c r="N110" s="136" t="e">
        <f t="shared" si="10"/>
        <v>#DIV/0!</v>
      </c>
      <c r="P110" s="137" t="e">
        <f t="shared" ref="P110" si="11">P111/P112</f>
        <v>#DIV/0!</v>
      </c>
    </row>
    <row r="111" spans="2:16">
      <c r="B111" s="139" t="s">
        <v>77</v>
      </c>
      <c r="C111" s="204">
        <v>52</v>
      </c>
      <c r="D111" s="193">
        <v>52</v>
      </c>
      <c r="E111" s="193">
        <v>52</v>
      </c>
      <c r="F111" s="193">
        <v>52</v>
      </c>
      <c r="G111" s="193">
        <v>52</v>
      </c>
      <c r="H111" s="193">
        <v>52</v>
      </c>
      <c r="I111" s="141"/>
      <c r="J111" s="141"/>
      <c r="K111" s="141"/>
      <c r="L111" s="141"/>
      <c r="M111" s="141"/>
      <c r="N111" s="141"/>
      <c r="P111" s="142"/>
    </row>
    <row r="112" spans="2:16" ht="22.5" customHeight="1">
      <c r="B112" s="139" t="s">
        <v>78</v>
      </c>
      <c r="C112" s="204">
        <v>52</v>
      </c>
      <c r="D112" s="193">
        <v>52</v>
      </c>
      <c r="E112" s="193">
        <v>52</v>
      </c>
      <c r="F112" s="193">
        <v>52</v>
      </c>
      <c r="G112" s="193">
        <v>52</v>
      </c>
      <c r="H112" s="193">
        <v>52</v>
      </c>
      <c r="I112" s="141"/>
      <c r="J112" s="141"/>
      <c r="K112" s="141"/>
      <c r="L112" s="141"/>
      <c r="M112" s="141"/>
      <c r="N112" s="141"/>
      <c r="P112" s="142"/>
    </row>
    <row r="113" spans="2:16" s="129" customFormat="1">
      <c r="B113" s="198" t="s">
        <v>32</v>
      </c>
      <c r="C113" s="155">
        <f>+C114/C115</f>
        <v>0.98076923076923073</v>
      </c>
      <c r="D113" s="155">
        <f t="shared" ref="D113:P113" si="12">+D114/D115</f>
        <v>0.98076923076923073</v>
      </c>
      <c r="E113" s="155">
        <f t="shared" si="12"/>
        <v>0.98076923076923073</v>
      </c>
      <c r="F113" s="155">
        <f t="shared" si="12"/>
        <v>0.98076923076923073</v>
      </c>
      <c r="G113" s="155">
        <f t="shared" si="12"/>
        <v>0.98076923076923073</v>
      </c>
      <c r="H113" s="155">
        <f t="shared" si="12"/>
        <v>0.98076923076923073</v>
      </c>
      <c r="I113" s="155">
        <f t="shared" si="12"/>
        <v>0.98076923076923073</v>
      </c>
      <c r="J113" s="155">
        <f t="shared" si="12"/>
        <v>0.98076923076923073</v>
      </c>
      <c r="K113" s="155">
        <f t="shared" si="12"/>
        <v>0.98076923076923073</v>
      </c>
      <c r="L113" s="155">
        <f t="shared" si="12"/>
        <v>0.98076923076923073</v>
      </c>
      <c r="M113" s="155">
        <f t="shared" si="12"/>
        <v>0.98076923076923073</v>
      </c>
      <c r="N113" s="155">
        <f t="shared" si="12"/>
        <v>0.98076923076923073</v>
      </c>
      <c r="P113" s="155">
        <f t="shared" si="12"/>
        <v>0.98076923076923073</v>
      </c>
    </row>
    <row r="114" spans="2:16" s="129" customFormat="1">
      <c r="B114" s="135" t="s">
        <v>77</v>
      </c>
      <c r="C114" s="193">
        <v>51</v>
      </c>
      <c r="D114" s="193">
        <v>51</v>
      </c>
      <c r="E114" s="193">
        <v>51</v>
      </c>
      <c r="F114" s="193">
        <v>51</v>
      </c>
      <c r="G114" s="193">
        <v>51</v>
      </c>
      <c r="H114" s="217">
        <v>51</v>
      </c>
      <c r="I114" s="191">
        <v>51</v>
      </c>
      <c r="J114" s="191">
        <v>51</v>
      </c>
      <c r="K114" s="191">
        <v>51</v>
      </c>
      <c r="L114" s="191">
        <v>51</v>
      </c>
      <c r="M114" s="191">
        <v>51</v>
      </c>
      <c r="N114" s="191">
        <v>51</v>
      </c>
      <c r="O114" s="153"/>
      <c r="P114" s="191">
        <v>51</v>
      </c>
    </row>
    <row r="115" spans="2:16" s="129" customFormat="1" ht="15.6" thickBot="1">
      <c r="B115" s="135" t="s">
        <v>78</v>
      </c>
      <c r="C115" s="193">
        <v>52</v>
      </c>
      <c r="D115" s="193">
        <v>52</v>
      </c>
      <c r="E115" s="193">
        <v>52</v>
      </c>
      <c r="F115" s="193">
        <v>52</v>
      </c>
      <c r="G115" s="193">
        <v>52</v>
      </c>
      <c r="H115" s="217">
        <v>52</v>
      </c>
      <c r="I115" s="191">
        <v>52</v>
      </c>
      <c r="J115" s="191">
        <v>52</v>
      </c>
      <c r="K115" s="191">
        <v>52</v>
      </c>
      <c r="L115" s="191">
        <v>52</v>
      </c>
      <c r="M115" s="191">
        <v>52</v>
      </c>
      <c r="N115" s="191">
        <v>52</v>
      </c>
      <c r="O115" s="153"/>
      <c r="P115" s="191">
        <v>52</v>
      </c>
    </row>
    <row r="116" spans="2:16" s="129" customFormat="1" ht="15.6" thickBot="1">
      <c r="B116" s="209" t="s">
        <v>124</v>
      </c>
      <c r="C116" s="144">
        <f t="shared" ref="C116:N116" si="13">C110/C113</f>
        <v>1.0196078431372551</v>
      </c>
      <c r="D116" s="144">
        <f t="shared" si="13"/>
        <v>1.0196078431372551</v>
      </c>
      <c r="E116" s="144">
        <f t="shared" si="13"/>
        <v>1.0196078431372551</v>
      </c>
      <c r="F116" s="144">
        <f t="shared" si="13"/>
        <v>1.0196078431372551</v>
      </c>
      <c r="G116" s="144">
        <f t="shared" si="13"/>
        <v>1.0196078431372551</v>
      </c>
      <c r="H116" s="144">
        <f t="shared" si="13"/>
        <v>1.0196078431372551</v>
      </c>
      <c r="I116" s="144" t="e">
        <f t="shared" si="13"/>
        <v>#DIV/0!</v>
      </c>
      <c r="J116" s="144" t="e">
        <f t="shared" si="13"/>
        <v>#DIV/0!</v>
      </c>
      <c r="K116" s="144" t="e">
        <f t="shared" si="13"/>
        <v>#DIV/0!</v>
      </c>
      <c r="L116" s="144" t="e">
        <f t="shared" si="13"/>
        <v>#DIV/0!</v>
      </c>
      <c r="M116" s="144" t="e">
        <f t="shared" si="13"/>
        <v>#DIV/0!</v>
      </c>
      <c r="N116" s="144" t="e">
        <f t="shared" si="13"/>
        <v>#DIV/0!</v>
      </c>
      <c r="P116" s="144">
        <f>+AVERAGE(C116:D116)</f>
        <v>1.0196078431372551</v>
      </c>
    </row>
    <row r="117" spans="2:16" s="129" customFormat="1">
      <c r="C117" s="210"/>
    </row>
    <row r="118" spans="2:16" s="129" customFormat="1" ht="16.95" customHeight="1"/>
    <row r="119" spans="2:16" s="129" customFormat="1"/>
    <row r="120" spans="2:16" s="129" customFormat="1">
      <c r="B120" s="170"/>
      <c r="H120" s="171"/>
    </row>
    <row r="121" spans="2:16" s="129" customFormat="1"/>
    <row r="122" spans="2:16" s="129" customFormat="1"/>
    <row r="123" spans="2:16" s="129" customFormat="1"/>
    <row r="124" spans="2:16" s="129" customFormat="1"/>
    <row r="125" spans="2:16" s="129" customFormat="1"/>
    <row r="126" spans="2:16" s="129" customFormat="1"/>
    <row r="127" spans="2:16" s="129" customFormat="1"/>
    <row r="128" spans="2:16" s="129" customFormat="1"/>
    <row r="129" s="129" customFormat="1"/>
    <row r="130" s="129" customFormat="1"/>
    <row r="131" s="129" customFormat="1"/>
    <row r="132" s="129" customFormat="1"/>
    <row r="133" s="129" customFormat="1"/>
    <row r="134" s="129" customFormat="1"/>
    <row r="135" s="129" customFormat="1"/>
    <row r="136" s="129" customFormat="1"/>
    <row r="137" s="129" customFormat="1"/>
    <row r="138" s="129" customFormat="1"/>
    <row r="139" s="129" customFormat="1"/>
    <row r="140" s="129" customFormat="1"/>
    <row r="141" s="129" customFormat="1"/>
    <row r="142" s="129" customFormat="1"/>
    <row r="143" s="129" customFormat="1"/>
    <row r="144" s="129" customFormat="1"/>
    <row r="145" s="129" customFormat="1"/>
    <row r="146" s="129" customFormat="1"/>
    <row r="147" s="129" customFormat="1"/>
    <row r="148" s="129" customFormat="1"/>
    <row r="149" s="129" customFormat="1"/>
    <row r="150" s="129" customFormat="1"/>
    <row r="151" s="129" customFormat="1"/>
    <row r="152" s="129" customFormat="1"/>
    <row r="153" s="129" customFormat="1"/>
    <row r="154" s="129" customFormat="1"/>
    <row r="155" s="129" customFormat="1"/>
    <row r="156" s="129" customFormat="1"/>
    <row r="157" s="129" customFormat="1"/>
    <row r="158" s="129" customFormat="1"/>
    <row r="159" s="129" customFormat="1"/>
    <row r="160" s="129" customFormat="1"/>
    <row r="161" s="129" customFormat="1"/>
    <row r="162" s="129" customFormat="1"/>
    <row r="163" s="129" customFormat="1"/>
    <row r="164" s="129" customFormat="1"/>
    <row r="165" s="129" customFormat="1"/>
    <row r="166" s="129" customFormat="1"/>
    <row r="167" s="129" customFormat="1"/>
    <row r="168" s="129" customFormat="1"/>
    <row r="169" s="129" customFormat="1"/>
    <row r="170" s="129" customFormat="1"/>
    <row r="171" s="129" customFormat="1"/>
    <row r="172" s="129" customFormat="1"/>
    <row r="173" s="129" customFormat="1"/>
  </sheetData>
  <phoneticPr fontId="61" type="noConversion"/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C64C6-86B6-4CCC-A400-AA87551910ED}">
  <dimension ref="A1:AC101"/>
  <sheetViews>
    <sheetView topLeftCell="A17" zoomScale="70" zoomScaleNormal="70" workbookViewId="0">
      <selection activeCell="E40" sqref="E40:E41"/>
    </sheetView>
  </sheetViews>
  <sheetFormatPr baseColWidth="10" defaultRowHeight="14.4"/>
  <cols>
    <col min="1" max="1" width="29.44140625" customWidth="1"/>
    <col min="2" max="2" width="18.44140625" customWidth="1"/>
    <col min="3" max="3" width="16.109375" customWidth="1"/>
    <col min="4" max="5" width="16.33203125" customWidth="1"/>
    <col min="6" max="6" width="15.88671875" hidden="1" customWidth="1"/>
    <col min="7" max="9" width="17.6640625" hidden="1" customWidth="1"/>
    <col min="10" max="10" width="26.44140625" hidden="1" customWidth="1"/>
    <col min="11" max="13" width="25.33203125" hidden="1" customWidth="1"/>
  </cols>
  <sheetData>
    <row r="1" spans="1:13" ht="15" thickBot="1"/>
    <row r="2" spans="1:13" ht="18.600000000000001" thickBot="1">
      <c r="A2" s="248" t="s">
        <v>91</v>
      </c>
      <c r="B2" s="249"/>
      <c r="C2" s="250"/>
      <c r="D2" s="37"/>
      <c r="E2" s="37"/>
    </row>
    <row r="3" spans="1:13" ht="15" thickBot="1"/>
    <row r="4" spans="1:13">
      <c r="A4" s="39">
        <v>1</v>
      </c>
      <c r="B4" s="40" t="s">
        <v>66</v>
      </c>
      <c r="C4" s="40" t="s">
        <v>67</v>
      </c>
      <c r="D4" s="40" t="s">
        <v>68</v>
      </c>
      <c r="E4" s="41" t="s">
        <v>69</v>
      </c>
      <c r="F4" s="42" t="s">
        <v>70</v>
      </c>
      <c r="G4" s="42" t="s">
        <v>71</v>
      </c>
      <c r="H4" s="42" t="s">
        <v>72</v>
      </c>
      <c r="I4" s="42" t="s">
        <v>82</v>
      </c>
      <c r="J4" s="42" t="s">
        <v>83</v>
      </c>
      <c r="K4" s="42" t="s">
        <v>84</v>
      </c>
      <c r="L4" s="42" t="s">
        <v>85</v>
      </c>
      <c r="M4" s="42" t="s">
        <v>86</v>
      </c>
    </row>
    <row r="5" spans="1:13">
      <c r="A5" s="43" t="s">
        <v>37</v>
      </c>
      <c r="B5" s="44">
        <f>B6/B7</f>
        <v>1</v>
      </c>
      <c r="C5" s="44">
        <v>1</v>
      </c>
      <c r="D5" s="44">
        <f>D6/D7</f>
        <v>1</v>
      </c>
      <c r="E5" s="45">
        <f>E6/E7</f>
        <v>1</v>
      </c>
      <c r="F5" s="46"/>
      <c r="G5" s="46"/>
      <c r="H5" s="46"/>
      <c r="I5" s="46"/>
      <c r="J5" s="46"/>
      <c r="K5" s="46"/>
      <c r="L5" s="46"/>
      <c r="M5" s="46"/>
    </row>
    <row r="6" spans="1:13">
      <c r="A6" s="47" t="s">
        <v>74</v>
      </c>
      <c r="B6" s="48">
        <v>2678400</v>
      </c>
      <c r="C6" s="48">
        <v>2419200</v>
      </c>
      <c r="D6" s="48">
        <v>2678400</v>
      </c>
      <c r="E6" s="49">
        <v>2592000</v>
      </c>
      <c r="F6" s="50"/>
      <c r="G6" s="50"/>
      <c r="H6" s="50"/>
      <c r="I6" s="50"/>
      <c r="J6" s="50"/>
      <c r="K6" s="50"/>
      <c r="L6" s="50"/>
      <c r="M6" s="50"/>
    </row>
    <row r="7" spans="1:13" ht="15" thickBot="1">
      <c r="A7" s="51" t="s">
        <v>75</v>
      </c>
      <c r="B7" s="52">
        <v>2678400</v>
      </c>
      <c r="C7" s="52">
        <v>2419200</v>
      </c>
      <c r="D7" s="52">
        <v>2678400</v>
      </c>
      <c r="E7" s="53">
        <v>2592000</v>
      </c>
      <c r="F7" s="54"/>
      <c r="G7" s="54"/>
      <c r="H7" s="54"/>
      <c r="I7" s="54"/>
      <c r="J7" s="54"/>
      <c r="K7" s="54"/>
      <c r="L7" s="54"/>
      <c r="M7" s="54"/>
    </row>
    <row r="9" spans="1:13" ht="15" thickBot="1"/>
    <row r="10" spans="1:13">
      <c r="A10" s="39">
        <v>2</v>
      </c>
      <c r="B10" s="40" t="s">
        <v>66</v>
      </c>
      <c r="C10" s="40" t="s">
        <v>67</v>
      </c>
      <c r="D10" s="40" t="s">
        <v>68</v>
      </c>
      <c r="E10" s="41" t="s">
        <v>69</v>
      </c>
      <c r="F10" s="42" t="s">
        <v>70</v>
      </c>
      <c r="G10" s="42" t="s">
        <v>71</v>
      </c>
      <c r="H10" s="42" t="s">
        <v>72</v>
      </c>
      <c r="I10" s="42" t="s">
        <v>82</v>
      </c>
      <c r="J10" s="42" t="s">
        <v>83</v>
      </c>
      <c r="K10" s="42" t="s">
        <v>84</v>
      </c>
      <c r="L10" s="42" t="s">
        <v>85</v>
      </c>
      <c r="M10" s="42" t="s">
        <v>86</v>
      </c>
    </row>
    <row r="11" spans="1:13">
      <c r="A11" s="55" t="s">
        <v>41</v>
      </c>
      <c r="B11" s="44">
        <f>B12/B13</f>
        <v>1</v>
      </c>
      <c r="C11" s="44">
        <v>1</v>
      </c>
      <c r="D11" s="44">
        <f>D12/D13</f>
        <v>1</v>
      </c>
      <c r="E11" s="45">
        <f>E12/E13</f>
        <v>0.999999961419753</v>
      </c>
      <c r="F11" s="46"/>
      <c r="G11" s="46"/>
      <c r="H11" s="46"/>
      <c r="I11" s="46"/>
      <c r="J11" s="46"/>
      <c r="K11" s="46"/>
      <c r="L11" s="46"/>
      <c r="M11" s="46"/>
    </row>
    <row r="12" spans="1:13">
      <c r="A12" s="47" t="s">
        <v>74</v>
      </c>
      <c r="B12" s="48">
        <v>2678400</v>
      </c>
      <c r="C12" s="48">
        <v>2419200</v>
      </c>
      <c r="D12" s="48">
        <v>2678400</v>
      </c>
      <c r="E12" s="56">
        <v>2591999.9</v>
      </c>
      <c r="F12" s="50"/>
      <c r="G12" s="50"/>
      <c r="H12" s="50"/>
      <c r="I12" s="50"/>
      <c r="J12" s="50"/>
      <c r="K12" s="50"/>
      <c r="L12" s="50"/>
      <c r="M12" s="57"/>
    </row>
    <row r="13" spans="1:13" ht="15" thickBot="1">
      <c r="A13" s="51" t="s">
        <v>75</v>
      </c>
      <c r="B13" s="52">
        <v>2678400</v>
      </c>
      <c r="C13" s="52">
        <v>2419200</v>
      </c>
      <c r="D13" s="52">
        <v>2678400</v>
      </c>
      <c r="E13" s="53">
        <v>2592000</v>
      </c>
      <c r="F13" s="54"/>
      <c r="G13" s="54"/>
      <c r="H13" s="54"/>
      <c r="I13" s="54"/>
      <c r="J13" s="54"/>
      <c r="K13" s="54"/>
      <c r="L13" s="54"/>
      <c r="M13" s="54"/>
    </row>
    <row r="14" spans="1:13"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</row>
    <row r="15" spans="1:13" ht="15" thickBot="1"/>
    <row r="16" spans="1:13">
      <c r="A16" s="39">
        <v>3</v>
      </c>
      <c r="B16" s="40" t="s">
        <v>66</v>
      </c>
      <c r="C16" s="40" t="s">
        <v>67</v>
      </c>
      <c r="D16" s="40" t="s">
        <v>68</v>
      </c>
      <c r="E16" s="41" t="s">
        <v>69</v>
      </c>
      <c r="F16" s="42" t="s">
        <v>70</v>
      </c>
      <c r="G16" s="42" t="s">
        <v>71</v>
      </c>
      <c r="H16" s="42" t="s">
        <v>72</v>
      </c>
      <c r="I16" s="42" t="s">
        <v>82</v>
      </c>
      <c r="J16" s="42" t="s">
        <v>83</v>
      </c>
      <c r="K16" s="42" t="s">
        <v>84</v>
      </c>
      <c r="L16" s="42" t="s">
        <v>85</v>
      </c>
      <c r="M16" s="42" t="s">
        <v>86</v>
      </c>
    </row>
    <row r="17" spans="1:13">
      <c r="A17" s="55" t="s">
        <v>48</v>
      </c>
      <c r="B17" s="58">
        <f>B18/B19</f>
        <v>1.7508994643592913E-4</v>
      </c>
      <c r="C17" s="59">
        <v>3.7525511424161276E-4</v>
      </c>
      <c r="D17" s="58">
        <f>D18/D19</f>
        <v>1.4429962779156339E-3</v>
      </c>
      <c r="E17" s="60">
        <f>E18/E19</f>
        <v>2.9015770609319084E-4</v>
      </c>
      <c r="F17" s="61"/>
      <c r="G17" s="61"/>
      <c r="H17" s="61"/>
      <c r="I17" s="61"/>
      <c r="J17" s="61"/>
      <c r="K17" s="61"/>
      <c r="L17" s="61"/>
      <c r="M17" s="61"/>
    </row>
    <row r="18" spans="1:13">
      <c r="A18" s="47" t="s">
        <v>74</v>
      </c>
      <c r="B18" s="62">
        <v>0.14164776666666667</v>
      </c>
      <c r="C18" s="62">
        <v>0.30283087719298152</v>
      </c>
      <c r="D18" s="62">
        <v>1.1630550000000008</v>
      </c>
      <c r="E18" s="63">
        <v>0.23386711111111183</v>
      </c>
      <c r="F18" s="57"/>
      <c r="G18" s="57"/>
      <c r="H18" s="57"/>
      <c r="I18" s="57"/>
      <c r="J18" s="57"/>
      <c r="K18" s="57"/>
      <c r="L18" s="57"/>
      <c r="M18" s="57"/>
    </row>
    <row r="19" spans="1:13" ht="15" thickBot="1">
      <c r="A19" s="51" t="s">
        <v>75</v>
      </c>
      <c r="B19" s="64">
        <v>809</v>
      </c>
      <c r="C19" s="64">
        <v>807</v>
      </c>
      <c r="D19" s="64">
        <v>806</v>
      </c>
      <c r="E19" s="65">
        <v>806</v>
      </c>
      <c r="F19" s="54"/>
      <c r="G19" s="54"/>
      <c r="H19" s="54"/>
      <c r="I19" s="54"/>
      <c r="J19" s="54"/>
      <c r="K19" s="54"/>
      <c r="L19" s="54"/>
      <c r="M19" s="54"/>
    </row>
    <row r="21" spans="1:13" ht="15" thickBot="1"/>
    <row r="22" spans="1:13">
      <c r="A22" s="39">
        <v>4</v>
      </c>
      <c r="B22" s="40" t="s">
        <v>66</v>
      </c>
      <c r="C22" s="40" t="s">
        <v>67</v>
      </c>
      <c r="D22" s="40" t="s">
        <v>68</v>
      </c>
      <c r="E22" s="41" t="s">
        <v>69</v>
      </c>
      <c r="F22" s="42" t="s">
        <v>70</v>
      </c>
      <c r="G22" s="42" t="s">
        <v>71</v>
      </c>
      <c r="H22" s="42" t="s">
        <v>72</v>
      </c>
      <c r="I22" s="42" t="s">
        <v>82</v>
      </c>
      <c r="J22" s="42" t="s">
        <v>83</v>
      </c>
      <c r="K22" s="42" t="s">
        <v>84</v>
      </c>
      <c r="L22" s="42" t="s">
        <v>85</v>
      </c>
      <c r="M22" s="42" t="s">
        <v>86</v>
      </c>
    </row>
    <row r="23" spans="1:13">
      <c r="A23" s="55" t="s">
        <v>45</v>
      </c>
      <c r="B23" s="66">
        <f>B24/B25</f>
        <v>0.99985153188470755</v>
      </c>
      <c r="C23" s="67">
        <v>0.99993874007936501</v>
      </c>
      <c r="D23" s="68">
        <f>D24/D25</f>
        <v>0.99816916367980879</v>
      </c>
      <c r="E23" s="68">
        <f>E24/E25</f>
        <v>0.99799591049382697</v>
      </c>
      <c r="F23" s="46"/>
      <c r="G23" s="46"/>
      <c r="H23" s="46"/>
      <c r="I23" s="46"/>
      <c r="J23" s="46"/>
      <c r="K23" s="46"/>
      <c r="L23" s="46"/>
      <c r="M23" s="46"/>
    </row>
    <row r="24" spans="1:13">
      <c r="A24" s="47" t="s">
        <v>74</v>
      </c>
      <c r="B24" s="70">
        <v>44633.372383333342</v>
      </c>
      <c r="C24" s="71">
        <v>40317.53</v>
      </c>
      <c r="D24" s="71">
        <v>44558.271466666665</v>
      </c>
      <c r="E24" s="56">
        <v>43113.423333333325</v>
      </c>
      <c r="F24" s="57"/>
      <c r="G24" s="57"/>
      <c r="H24" s="57"/>
      <c r="I24" s="57"/>
      <c r="J24" s="57"/>
      <c r="K24" s="57"/>
      <c r="L24" s="57"/>
      <c r="M24" s="57"/>
    </row>
    <row r="25" spans="1:13" ht="15" thickBot="1">
      <c r="A25" s="51" t="s">
        <v>75</v>
      </c>
      <c r="B25" s="64">
        <v>44640</v>
      </c>
      <c r="C25" s="64">
        <v>40320</v>
      </c>
      <c r="D25" s="64">
        <v>44640</v>
      </c>
      <c r="E25" s="65">
        <v>43200</v>
      </c>
      <c r="F25" s="54"/>
      <c r="G25" s="54"/>
      <c r="H25" s="72"/>
      <c r="I25" s="72"/>
      <c r="J25" s="72"/>
      <c r="K25" s="72"/>
      <c r="L25" s="72"/>
      <c r="M25" s="72"/>
    </row>
    <row r="26" spans="1:13"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</row>
    <row r="27" spans="1:13" ht="15" thickBot="1"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</row>
    <row r="28" spans="1:13" ht="15.75" customHeight="1">
      <c r="A28" s="39">
        <v>5</v>
      </c>
      <c r="B28" s="40" t="s">
        <v>66</v>
      </c>
      <c r="C28" s="40" t="s">
        <v>67</v>
      </c>
      <c r="D28" s="40" t="s">
        <v>68</v>
      </c>
      <c r="E28" s="41" t="s">
        <v>69</v>
      </c>
      <c r="F28" s="42" t="s">
        <v>70</v>
      </c>
      <c r="G28" s="42" t="s">
        <v>71</v>
      </c>
      <c r="H28" s="42" t="s">
        <v>72</v>
      </c>
      <c r="I28" s="42" t="s">
        <v>82</v>
      </c>
      <c r="J28" s="42" t="s">
        <v>83</v>
      </c>
      <c r="K28" s="42" t="s">
        <v>84</v>
      </c>
      <c r="L28" s="42" t="s">
        <v>85</v>
      </c>
      <c r="M28" s="42" t="s">
        <v>86</v>
      </c>
    </row>
    <row r="29" spans="1:13" ht="15" customHeight="1">
      <c r="A29" s="55" t="s">
        <v>55</v>
      </c>
      <c r="B29" s="44">
        <v>0.37497178337064568</v>
      </c>
      <c r="C29" s="68">
        <v>0.13076220041845113</v>
      </c>
      <c r="D29" s="68">
        <f>D30/D31</f>
        <v>8.5209046619789175E-2</v>
      </c>
      <c r="E29" s="69">
        <f>E30/E31</f>
        <v>9.5045107697325201E-2</v>
      </c>
      <c r="F29" s="45"/>
      <c r="G29" s="46"/>
      <c r="H29" s="46"/>
      <c r="I29" s="46"/>
      <c r="J29" s="46"/>
      <c r="K29" s="46"/>
      <c r="L29" s="46"/>
      <c r="M29" s="46"/>
    </row>
    <row r="30" spans="1:13" ht="15.75" customHeight="1">
      <c r="A30" s="47" t="s">
        <v>74</v>
      </c>
      <c r="B30" s="71">
        <v>14119.6</v>
      </c>
      <c r="C30" s="73">
        <v>5193.6000000000004</v>
      </c>
      <c r="D30" s="73">
        <v>3471.8</v>
      </c>
      <c r="E30" s="74">
        <v>3963.4</v>
      </c>
      <c r="F30" s="56"/>
      <c r="G30" s="57"/>
      <c r="H30" s="57"/>
      <c r="I30" s="57"/>
      <c r="J30" s="57"/>
      <c r="K30" s="57"/>
      <c r="L30" s="57"/>
      <c r="M30" s="57"/>
    </row>
    <row r="31" spans="1:13" ht="16.5" customHeight="1" thickBot="1">
      <c r="A31" s="51" t="s">
        <v>75</v>
      </c>
      <c r="B31" s="75">
        <v>37655.1</v>
      </c>
      <c r="C31" s="76">
        <v>39717.9</v>
      </c>
      <c r="D31" s="76">
        <v>40744.5</v>
      </c>
      <c r="E31" s="77">
        <v>41700.199999999997</v>
      </c>
      <c r="F31" s="78"/>
      <c r="G31" s="72"/>
      <c r="H31" s="72"/>
      <c r="I31" s="79"/>
      <c r="J31" s="79"/>
      <c r="K31" s="72"/>
      <c r="L31" s="72"/>
      <c r="M31" s="72"/>
    </row>
    <row r="32" spans="1:13" ht="15" thickBot="1"/>
    <row r="33" spans="1:20">
      <c r="A33" s="39">
        <v>6</v>
      </c>
      <c r="B33" s="40" t="s">
        <v>66</v>
      </c>
      <c r="C33" s="40" t="s">
        <v>67</v>
      </c>
      <c r="D33" s="40" t="s">
        <v>68</v>
      </c>
      <c r="E33" s="41" t="s">
        <v>69</v>
      </c>
      <c r="F33" s="41" t="s">
        <v>70</v>
      </c>
      <c r="G33" s="42" t="s">
        <v>71</v>
      </c>
      <c r="H33" s="42" t="s">
        <v>72</v>
      </c>
      <c r="I33" s="42" t="s">
        <v>82</v>
      </c>
      <c r="J33" s="42" t="s">
        <v>83</v>
      </c>
      <c r="K33" s="42" t="s">
        <v>84</v>
      </c>
      <c r="L33" s="42" t="s">
        <v>85</v>
      </c>
      <c r="M33" s="42" t="s">
        <v>86</v>
      </c>
    </row>
    <row r="34" spans="1:20">
      <c r="A34" s="55" t="s">
        <v>56</v>
      </c>
      <c r="B34" s="68">
        <v>0.43222918531781562</v>
      </c>
      <c r="C34" s="68">
        <v>0.16213996597641811</v>
      </c>
      <c r="D34" s="68">
        <f>D35/D36</f>
        <v>0.30980995796578059</v>
      </c>
      <c r="E34" s="69">
        <f>E35/E36</f>
        <v>0.16779796366540228</v>
      </c>
      <c r="F34" s="45"/>
      <c r="G34" s="46"/>
      <c r="H34" s="46"/>
      <c r="I34" s="46"/>
      <c r="J34" s="46"/>
      <c r="K34" s="46"/>
      <c r="L34" s="46"/>
      <c r="M34" s="46"/>
    </row>
    <row r="35" spans="1:20">
      <c r="A35" s="47" t="s">
        <v>74</v>
      </c>
      <c r="B35" s="80">
        <v>724.2</v>
      </c>
      <c r="C35" s="80">
        <v>276.39999999999998</v>
      </c>
      <c r="D35" s="80">
        <v>523.29999999999995</v>
      </c>
      <c r="E35" s="81">
        <v>336.2</v>
      </c>
      <c r="F35" s="82"/>
      <c r="G35" s="57"/>
      <c r="H35" s="57"/>
      <c r="I35" s="57"/>
      <c r="J35" s="57"/>
      <c r="K35" s="83"/>
      <c r="L35" s="83"/>
      <c r="M35" s="83"/>
    </row>
    <row r="36" spans="1:20" ht="15" thickBot="1">
      <c r="A36" s="51" t="s">
        <v>75</v>
      </c>
      <c r="B36" s="76">
        <v>1675.5</v>
      </c>
      <c r="C36" s="76">
        <v>1704.7</v>
      </c>
      <c r="D36" s="76">
        <v>1689.1</v>
      </c>
      <c r="E36" s="77">
        <v>2003.6</v>
      </c>
      <c r="F36" s="84"/>
      <c r="G36" s="72"/>
      <c r="H36" s="72"/>
      <c r="I36" s="72"/>
      <c r="J36" s="72"/>
      <c r="K36" s="72"/>
      <c r="L36" s="72"/>
      <c r="M36" s="72"/>
    </row>
    <row r="37" spans="1:20" ht="17.25" customHeight="1" thickBot="1">
      <c r="A37" s="85"/>
      <c r="R37" s="123"/>
      <c r="S37" s="123"/>
      <c r="T37" s="124"/>
    </row>
    <row r="38" spans="1:20">
      <c r="A38" s="39">
        <v>7</v>
      </c>
      <c r="B38" s="40" t="s">
        <v>66</v>
      </c>
      <c r="C38" s="40" t="s">
        <v>67</v>
      </c>
      <c r="D38" s="40" t="s">
        <v>68</v>
      </c>
      <c r="E38" s="41" t="s">
        <v>69</v>
      </c>
      <c r="F38" s="41" t="s">
        <v>70</v>
      </c>
      <c r="G38" s="42" t="s">
        <v>71</v>
      </c>
      <c r="H38" s="42" t="s">
        <v>72</v>
      </c>
      <c r="I38" s="42" t="s">
        <v>82</v>
      </c>
      <c r="J38" s="42" t="s">
        <v>83</v>
      </c>
      <c r="K38" s="42" t="s">
        <v>84</v>
      </c>
      <c r="L38" s="42" t="s">
        <v>85</v>
      </c>
      <c r="M38" s="42" t="s">
        <v>86</v>
      </c>
    </row>
    <row r="39" spans="1:20">
      <c r="A39" s="55" t="s">
        <v>57</v>
      </c>
      <c r="B39" s="68">
        <v>0.61012576588197343</v>
      </c>
      <c r="C39" s="68">
        <v>0.57873895826987509</v>
      </c>
      <c r="D39" s="68">
        <f>D40/D41</f>
        <v>0.2725653206650831</v>
      </c>
      <c r="E39" s="69">
        <f>E40/E41</f>
        <v>0.33380281690140845</v>
      </c>
      <c r="F39" s="45"/>
      <c r="G39" s="46"/>
      <c r="H39" s="46"/>
      <c r="I39" s="46"/>
      <c r="J39" s="46"/>
      <c r="K39" s="46"/>
      <c r="L39" s="46"/>
      <c r="M39" s="46"/>
    </row>
    <row r="40" spans="1:20">
      <c r="A40" s="47" t="s">
        <v>74</v>
      </c>
      <c r="B40" s="80">
        <v>189.2</v>
      </c>
      <c r="C40" s="80">
        <v>190</v>
      </c>
      <c r="D40" s="80">
        <v>91.8</v>
      </c>
      <c r="E40" s="81">
        <v>118.5</v>
      </c>
      <c r="F40" s="82"/>
      <c r="G40" s="57"/>
      <c r="H40" s="57"/>
      <c r="I40" s="57"/>
      <c r="J40" s="57"/>
      <c r="K40" s="57"/>
      <c r="L40" s="57"/>
      <c r="M40" s="57"/>
    </row>
    <row r="41" spans="1:20" ht="15" thickBot="1">
      <c r="A41" s="51" t="s">
        <v>75</v>
      </c>
      <c r="B41" s="86">
        <v>310.10000000000002</v>
      </c>
      <c r="C41" s="86">
        <v>328.3</v>
      </c>
      <c r="D41" s="86">
        <v>336.8</v>
      </c>
      <c r="E41" s="87">
        <v>355</v>
      </c>
      <c r="F41" s="84"/>
      <c r="G41" s="72"/>
      <c r="H41" s="72"/>
      <c r="I41" s="72"/>
      <c r="J41" s="72"/>
      <c r="K41" s="72"/>
      <c r="L41" s="72"/>
      <c r="M41" s="72"/>
    </row>
    <row r="42" spans="1:20">
      <c r="A42" s="85"/>
      <c r="R42" s="98"/>
    </row>
    <row r="43" spans="1:20" ht="15" thickBot="1"/>
    <row r="44" spans="1:20">
      <c r="A44" s="39">
        <v>8</v>
      </c>
      <c r="B44" s="40" t="s">
        <v>66</v>
      </c>
      <c r="C44" s="41" t="s">
        <v>67</v>
      </c>
      <c r="D44" s="40" t="s">
        <v>68</v>
      </c>
      <c r="E44" s="41" t="s">
        <v>69</v>
      </c>
      <c r="F44" s="41" t="s">
        <v>70</v>
      </c>
      <c r="G44" s="42" t="s">
        <v>71</v>
      </c>
      <c r="H44" s="42" t="s">
        <v>72</v>
      </c>
      <c r="I44" s="42" t="s">
        <v>82</v>
      </c>
      <c r="J44" s="42" t="s">
        <v>83</v>
      </c>
      <c r="K44" s="42" t="s">
        <v>84</v>
      </c>
      <c r="L44" s="42" t="s">
        <v>85</v>
      </c>
      <c r="M44" s="42" t="s">
        <v>86</v>
      </c>
    </row>
    <row r="45" spans="1:20">
      <c r="A45" s="55" t="s">
        <v>61</v>
      </c>
      <c r="B45" s="44">
        <f>B46/B47</f>
        <v>1</v>
      </c>
      <c r="C45" s="69">
        <v>1</v>
      </c>
      <c r="D45" s="68">
        <v>1</v>
      </c>
      <c r="E45" s="69">
        <f>E46/E47</f>
        <v>1</v>
      </c>
      <c r="F45" s="45"/>
      <c r="G45" s="46"/>
      <c r="H45" s="46"/>
      <c r="I45" s="46"/>
      <c r="J45" s="46"/>
      <c r="K45" s="46"/>
      <c r="L45" s="46"/>
      <c r="M45" s="46"/>
    </row>
    <row r="46" spans="1:20">
      <c r="A46" s="47" t="s">
        <v>74</v>
      </c>
      <c r="B46" s="88">
        <v>52</v>
      </c>
      <c r="C46" s="89">
        <v>52</v>
      </c>
      <c r="D46" s="88">
        <v>52</v>
      </c>
      <c r="E46" s="89">
        <v>52</v>
      </c>
      <c r="F46" s="90"/>
      <c r="G46" s="91"/>
      <c r="H46" s="91"/>
      <c r="I46" s="91"/>
      <c r="J46" s="91"/>
      <c r="K46" s="91"/>
      <c r="L46" s="91"/>
      <c r="M46" s="91"/>
    </row>
    <row r="47" spans="1:20" ht="15" thickBot="1">
      <c r="A47" s="51" t="s">
        <v>75</v>
      </c>
      <c r="B47" s="92">
        <v>52</v>
      </c>
      <c r="C47" s="93">
        <v>52</v>
      </c>
      <c r="D47" s="92">
        <v>52</v>
      </c>
      <c r="E47" s="93">
        <v>52</v>
      </c>
      <c r="F47" s="53"/>
      <c r="G47" s="54"/>
      <c r="H47" s="54"/>
      <c r="I47" s="54"/>
      <c r="J47" s="54"/>
      <c r="K47" s="54"/>
      <c r="L47" s="54"/>
      <c r="M47" s="54"/>
    </row>
    <row r="48" spans="1:20">
      <c r="A48" s="85"/>
      <c r="B48" s="38"/>
      <c r="C48" s="38"/>
      <c r="D48" s="38"/>
      <c r="E48" s="38"/>
      <c r="F48" s="38"/>
      <c r="G48" s="38"/>
      <c r="H48" s="38"/>
      <c r="I48" s="38"/>
      <c r="J48" s="38"/>
      <c r="K48" s="94"/>
      <c r="L48" s="94"/>
      <c r="M48" s="94"/>
    </row>
    <row r="49" spans="1:29" ht="15" thickBot="1"/>
    <row r="50" spans="1:29" ht="16.5" customHeight="1" thickBot="1">
      <c r="A50" s="95">
        <v>10</v>
      </c>
      <c r="B50" s="240" t="s">
        <v>73</v>
      </c>
      <c r="C50" s="241"/>
      <c r="D50" s="242"/>
      <c r="E50" s="96" t="s">
        <v>63</v>
      </c>
      <c r="H50" s="97"/>
      <c r="I50" s="98"/>
      <c r="J50" s="98"/>
      <c r="K50" s="98"/>
      <c r="L50" s="98"/>
      <c r="M50" s="98"/>
      <c r="O50" s="125"/>
      <c r="P50" s="125"/>
      <c r="Q50" s="125"/>
      <c r="R50" s="125"/>
      <c r="S50" s="125"/>
      <c r="T50" s="125"/>
      <c r="U50" s="125"/>
      <c r="V50" s="125"/>
      <c r="W50" s="125"/>
      <c r="X50" s="125"/>
      <c r="Y50" s="125"/>
      <c r="Z50" s="125"/>
      <c r="AA50" s="125"/>
      <c r="AB50" s="125"/>
      <c r="AC50" s="125"/>
    </row>
    <row r="51" spans="1:29" ht="55.2">
      <c r="A51" s="99" t="s">
        <v>58</v>
      </c>
      <c r="B51" s="243">
        <f>B52/B53</f>
        <v>0.6</v>
      </c>
      <c r="C51" s="244"/>
      <c r="D51" s="245"/>
      <c r="E51" s="100"/>
      <c r="G51" s="101"/>
      <c r="H51" s="97"/>
      <c r="I51" s="98"/>
      <c r="J51" s="98"/>
      <c r="K51" s="98"/>
      <c r="L51" s="98"/>
      <c r="M51" s="98"/>
      <c r="O51" s="125"/>
      <c r="P51" s="125"/>
      <c r="Q51" s="125"/>
      <c r="R51" s="125"/>
      <c r="S51" s="125"/>
      <c r="T51" s="125"/>
      <c r="U51" s="125"/>
      <c r="V51" s="125"/>
      <c r="W51" s="125"/>
      <c r="X51" s="125"/>
      <c r="Y51" s="125"/>
      <c r="Z51" s="125"/>
      <c r="AA51" s="125"/>
      <c r="AB51" s="125"/>
      <c r="AC51" s="125"/>
    </row>
    <row r="52" spans="1:29" ht="15.6">
      <c r="A52" s="102" t="s">
        <v>64</v>
      </c>
      <c r="B52" s="234">
        <v>54</v>
      </c>
      <c r="C52" s="235"/>
      <c r="D52" s="236"/>
      <c r="E52" s="103"/>
      <c r="F52" s="104"/>
      <c r="H52" s="97"/>
      <c r="O52" s="125"/>
      <c r="P52" s="125"/>
      <c r="Q52" s="125"/>
      <c r="R52" s="125"/>
      <c r="S52" s="125"/>
      <c r="T52" s="125"/>
      <c r="U52" s="125"/>
      <c r="V52" s="125"/>
      <c r="W52" s="125"/>
      <c r="X52" s="125"/>
      <c r="Y52" s="125"/>
      <c r="Z52" s="125"/>
      <c r="AA52" s="125"/>
      <c r="AB52" s="125"/>
      <c r="AC52" s="125"/>
    </row>
    <row r="53" spans="1:29" ht="15" thickBot="1">
      <c r="A53" s="105" t="s">
        <v>65</v>
      </c>
      <c r="B53" s="237">
        <v>90</v>
      </c>
      <c r="C53" s="238"/>
      <c r="D53" s="239"/>
      <c r="E53" s="106"/>
      <c r="F53" s="104"/>
      <c r="O53" s="125"/>
      <c r="P53" s="125"/>
      <c r="Q53" s="125"/>
      <c r="R53" s="125"/>
      <c r="S53" s="125"/>
      <c r="T53" s="125"/>
      <c r="U53" s="125"/>
      <c r="V53" s="125"/>
      <c r="W53" s="125"/>
      <c r="X53" s="125"/>
      <c r="Y53" s="125"/>
      <c r="Z53" s="125"/>
      <c r="AA53" s="125"/>
      <c r="AB53" s="125"/>
      <c r="AC53" s="125"/>
    </row>
    <row r="54" spans="1:29" ht="15" thickBot="1"/>
    <row r="55" spans="1:29" ht="15" thickBot="1">
      <c r="A55" s="107">
        <v>11</v>
      </c>
      <c r="B55" s="240" t="s">
        <v>73</v>
      </c>
      <c r="C55" s="241" t="s">
        <v>76</v>
      </c>
      <c r="D55" s="242" t="s">
        <v>62</v>
      </c>
      <c r="E55" s="108" t="s">
        <v>62</v>
      </c>
    </row>
    <row r="56" spans="1:29" ht="55.2">
      <c r="A56" s="109" t="s">
        <v>59</v>
      </c>
      <c r="B56" s="243">
        <f>B57/B58</f>
        <v>1</v>
      </c>
      <c r="C56" s="244"/>
      <c r="D56" s="245"/>
      <c r="E56" s="110"/>
      <c r="G56" s="101"/>
    </row>
    <row r="57" spans="1:29">
      <c r="A57" s="102" t="s">
        <v>64</v>
      </c>
      <c r="B57" s="234">
        <v>90</v>
      </c>
      <c r="C57" s="235"/>
      <c r="D57" s="236"/>
      <c r="E57" s="111"/>
      <c r="F57" s="104"/>
    </row>
    <row r="58" spans="1:29" ht="15" thickBot="1">
      <c r="A58" s="105" t="s">
        <v>65</v>
      </c>
      <c r="B58" s="237">
        <v>90</v>
      </c>
      <c r="C58" s="238"/>
      <c r="D58" s="239"/>
      <c r="E58" s="112"/>
      <c r="F58" s="104"/>
    </row>
    <row r="59" spans="1:29" ht="15" thickBot="1"/>
    <row r="60" spans="1:29" ht="15" thickBot="1">
      <c r="A60" s="107">
        <v>12</v>
      </c>
      <c r="B60" s="240" t="s">
        <v>73</v>
      </c>
      <c r="C60" s="241" t="s">
        <v>76</v>
      </c>
      <c r="D60" s="242" t="s">
        <v>62</v>
      </c>
      <c r="E60" s="108" t="s">
        <v>63</v>
      </c>
    </row>
    <row r="61" spans="1:29" ht="55.2">
      <c r="A61" s="109" t="s">
        <v>60</v>
      </c>
      <c r="B61" s="243">
        <f>B62/B63</f>
        <v>1</v>
      </c>
      <c r="C61" s="244"/>
      <c r="D61" s="245"/>
      <c r="E61" s="113"/>
      <c r="G61" s="101"/>
    </row>
    <row r="62" spans="1:29">
      <c r="A62" s="102" t="s">
        <v>64</v>
      </c>
      <c r="B62" s="234">
        <v>90</v>
      </c>
      <c r="C62" s="235"/>
      <c r="D62" s="236"/>
      <c r="E62" s="114"/>
      <c r="F62" s="104"/>
    </row>
    <row r="63" spans="1:29" ht="15" thickBot="1">
      <c r="A63" s="105" t="s">
        <v>65</v>
      </c>
      <c r="B63" s="237">
        <v>90</v>
      </c>
      <c r="C63" s="238"/>
      <c r="D63" s="239"/>
      <c r="E63" s="115"/>
      <c r="F63" s="104"/>
    </row>
    <row r="65" spans="1:8" ht="15" thickBot="1"/>
    <row r="66" spans="1:8" ht="15" thickBot="1">
      <c r="A66" s="107">
        <v>14</v>
      </c>
      <c r="B66" s="240" t="s">
        <v>73</v>
      </c>
      <c r="C66" s="241" t="s">
        <v>76</v>
      </c>
      <c r="D66" s="242" t="s">
        <v>62</v>
      </c>
      <c r="E66" s="108" t="s">
        <v>63</v>
      </c>
      <c r="H66" s="104"/>
    </row>
    <row r="67" spans="1:8" ht="16.5" customHeight="1">
      <c r="A67" s="116" t="s">
        <v>81</v>
      </c>
      <c r="B67" s="243">
        <f>B68/B69</f>
        <v>0.67948717948717952</v>
      </c>
      <c r="C67" s="244"/>
      <c r="D67" s="245"/>
      <c r="E67" s="113"/>
    </row>
    <row r="68" spans="1:8">
      <c r="A68" s="102" t="s">
        <v>77</v>
      </c>
      <c r="B68" s="234">
        <v>106</v>
      </c>
      <c r="C68" s="235"/>
      <c r="D68" s="236"/>
      <c r="E68" s="114"/>
      <c r="F68" s="104"/>
    </row>
    <row r="69" spans="1:8" ht="15" thickBot="1">
      <c r="A69" s="105" t="s">
        <v>78</v>
      </c>
      <c r="B69" s="237">
        <v>156</v>
      </c>
      <c r="C69" s="238"/>
      <c r="D69" s="239"/>
      <c r="E69" s="115"/>
      <c r="F69" s="104"/>
    </row>
    <row r="72" spans="1:8" ht="15" hidden="1" thickBot="1">
      <c r="A72" s="107">
        <v>13</v>
      </c>
      <c r="B72" s="251" t="s">
        <v>79</v>
      </c>
      <c r="C72" s="242"/>
      <c r="D72" s="251" t="s">
        <v>87</v>
      </c>
      <c r="E72" s="242" t="s">
        <v>63</v>
      </c>
    </row>
    <row r="73" spans="1:8" ht="96.6" hidden="1">
      <c r="A73" s="109" t="s">
        <v>80</v>
      </c>
      <c r="B73" s="252"/>
      <c r="C73" s="253"/>
      <c r="D73" s="252"/>
      <c r="E73" s="253"/>
    </row>
    <row r="74" spans="1:8" hidden="1">
      <c r="A74" s="102" t="s">
        <v>77</v>
      </c>
      <c r="B74" s="254"/>
      <c r="C74" s="255"/>
      <c r="D74" s="254"/>
      <c r="E74" s="255"/>
      <c r="F74" s="104"/>
    </row>
    <row r="75" spans="1:8" ht="15" hidden="1" thickBot="1">
      <c r="A75" s="105" t="s">
        <v>78</v>
      </c>
      <c r="B75" s="246"/>
      <c r="C75" s="247"/>
      <c r="D75" s="246"/>
      <c r="E75" s="247"/>
      <c r="F75" s="104"/>
    </row>
    <row r="76" spans="1:8" hidden="1"/>
    <row r="77" spans="1:8" ht="15" hidden="1" thickBot="1"/>
    <row r="78" spans="1:8" ht="15" hidden="1" thickBot="1">
      <c r="A78" s="107">
        <v>15</v>
      </c>
      <c r="B78" s="117" t="s">
        <v>88</v>
      </c>
    </row>
    <row r="79" spans="1:8" ht="41.4" hidden="1">
      <c r="A79" s="109" t="s">
        <v>89</v>
      </c>
      <c r="B79" s="118"/>
    </row>
    <row r="80" spans="1:8" hidden="1">
      <c r="A80" s="102" t="s">
        <v>77</v>
      </c>
      <c r="B80" s="119"/>
    </row>
    <row r="81" spans="1:7" ht="15" hidden="1" thickBot="1">
      <c r="A81" s="105" t="s">
        <v>78</v>
      </c>
      <c r="B81" s="120"/>
    </row>
    <row r="82" spans="1:7" hidden="1"/>
    <row r="83" spans="1:7" ht="15" hidden="1" thickBot="1">
      <c r="G83" s="98"/>
    </row>
    <row r="84" spans="1:7" ht="15" hidden="1" thickBot="1">
      <c r="A84" s="107">
        <v>16</v>
      </c>
      <c r="B84" s="117" t="s">
        <v>88</v>
      </c>
    </row>
    <row r="85" spans="1:7" ht="55.8" hidden="1" thickBot="1">
      <c r="A85" s="121" t="s">
        <v>90</v>
      </c>
      <c r="B85" s="122"/>
    </row>
    <row r="86" spans="1:7" hidden="1"/>
    <row r="87" spans="1:7" hidden="1"/>
    <row r="88" spans="1:7" hidden="1"/>
    <row r="89" spans="1:7" hidden="1"/>
    <row r="90" spans="1:7" hidden="1"/>
    <row r="91" spans="1:7" hidden="1"/>
    <row r="92" spans="1:7" hidden="1"/>
    <row r="93" spans="1:7" hidden="1"/>
    <row r="94" spans="1:7" hidden="1"/>
    <row r="95" spans="1:7" hidden="1"/>
    <row r="96" spans="1:7" hidden="1"/>
    <row r="97" hidden="1"/>
    <row r="98" hidden="1"/>
    <row r="99" hidden="1"/>
    <row r="100" hidden="1"/>
    <row r="101" hidden="1"/>
  </sheetData>
  <mergeCells count="25">
    <mergeCell ref="B75:C75"/>
    <mergeCell ref="D75:E75"/>
    <mergeCell ref="B69:D69"/>
    <mergeCell ref="A2:C2"/>
    <mergeCell ref="D72:E72"/>
    <mergeCell ref="D73:E73"/>
    <mergeCell ref="D74:E74"/>
    <mergeCell ref="B73:C73"/>
    <mergeCell ref="B72:C72"/>
    <mergeCell ref="B74:C74"/>
    <mergeCell ref="B62:D62"/>
    <mergeCell ref="B63:D63"/>
    <mergeCell ref="B66:D66"/>
    <mergeCell ref="B67:D67"/>
    <mergeCell ref="B68:D68"/>
    <mergeCell ref="B56:D56"/>
    <mergeCell ref="B57:D57"/>
    <mergeCell ref="B58:D58"/>
    <mergeCell ref="B60:D60"/>
    <mergeCell ref="B61:D61"/>
    <mergeCell ref="B50:D50"/>
    <mergeCell ref="B51:D51"/>
    <mergeCell ref="B52:D52"/>
    <mergeCell ref="B53:D53"/>
    <mergeCell ref="B55:D55"/>
  </mergeCells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2188F-9FFD-4B93-BD05-3C19D03EAEF2}">
  <dimension ref="B2:E10"/>
  <sheetViews>
    <sheetView workbookViewId="0">
      <selection activeCell="E9" sqref="E9:E10"/>
    </sheetView>
  </sheetViews>
  <sheetFormatPr baseColWidth="10" defaultRowHeight="14.4"/>
  <sheetData>
    <row r="2" spans="2:5" ht="28.8">
      <c r="B2" t="s">
        <v>100</v>
      </c>
      <c r="C2" s="127"/>
      <c r="D2" s="127" t="s">
        <v>101</v>
      </c>
    </row>
    <row r="3" spans="2:5">
      <c r="B3" t="s">
        <v>92</v>
      </c>
      <c r="C3" s="98">
        <v>44909.440000000002</v>
      </c>
      <c r="D3" s="123">
        <v>4141.5200000000004</v>
      </c>
      <c r="E3" s="128">
        <f>D3/C3</f>
        <v>9.2219364124780892E-2</v>
      </c>
    </row>
    <row r="4" spans="2:5">
      <c r="B4" t="s">
        <v>93</v>
      </c>
      <c r="C4" s="98">
        <v>2043.16</v>
      </c>
      <c r="D4" s="124">
        <v>849.21</v>
      </c>
      <c r="E4" s="128">
        <f t="shared" ref="E4:E5" si="0">D4/C4</f>
        <v>0.41563558409522505</v>
      </c>
    </row>
    <row r="5" spans="2:5">
      <c r="B5" t="s">
        <v>94</v>
      </c>
      <c r="C5">
        <v>377.4</v>
      </c>
      <c r="D5" s="124">
        <v>94.19</v>
      </c>
      <c r="E5" s="128">
        <f t="shared" si="0"/>
        <v>0.24957604663487018</v>
      </c>
    </row>
    <row r="7" spans="2:5">
      <c r="C7" s="124" t="s">
        <v>92</v>
      </c>
      <c r="D7" s="124" t="s">
        <v>93</v>
      </c>
      <c r="E7" s="124" t="s">
        <v>94</v>
      </c>
    </row>
    <row r="8" spans="2:5">
      <c r="C8" s="126">
        <f>C9/C10</f>
        <v>9.2219364124780892E-2</v>
      </c>
      <c r="D8" s="126">
        <f>D9/D10</f>
        <v>0.41563558409522505</v>
      </c>
      <c r="E8" s="126">
        <f>E9/E10</f>
        <v>0.24957604663487018</v>
      </c>
    </row>
    <row r="9" spans="2:5">
      <c r="C9" s="123">
        <v>4141.5200000000004</v>
      </c>
      <c r="D9" s="124">
        <v>849.21</v>
      </c>
      <c r="E9" s="124">
        <v>94.19</v>
      </c>
    </row>
    <row r="10" spans="2:5">
      <c r="C10" s="123">
        <v>44909.440000000002</v>
      </c>
      <c r="D10" s="123">
        <v>2043.16</v>
      </c>
      <c r="E10" s="124">
        <v>377.4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Operación  (2)</vt:lpstr>
      <vt:lpstr>FiME_2026</vt:lpstr>
      <vt:lpstr>Indicadores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2026-07-15T00:47:59Z</dcterms:modified>
</cp:coreProperties>
</file>